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\\Azmycloudex4\ARCHIV_TEXT\Kolín_pivovar_torzo_hradby_2021\ROZPOČET\2021_05_20_FINAL\"/>
    </mc:Choice>
  </mc:AlternateContent>
  <xr:revisionPtr revIDLastSave="0" documentId="13_ncr:1_{144EDD93-7D22-4253-90B3-89C9C5C59328}" xr6:coauthVersionLast="46" xr6:coauthVersionMax="46" xr10:uidLastSave="{00000000-0000-0000-0000-000000000000}"/>
  <bookViews>
    <workbookView xWindow="2730" yWindow="720" windowWidth="19260" windowHeight="17280" xr2:uid="{00000000-000D-0000-FFFF-FFFF00000000}"/>
  </bookViews>
  <sheets>
    <sheet name="Rekapitulace stavby" sheetId="1" r:id="rId1"/>
    <sheet name="21012 - PROVIZORNÍ ZAJIŠT..." sheetId="2" r:id="rId2"/>
  </sheets>
  <definedNames>
    <definedName name="_xlnm._FilterDatabase" localSheetId="1" hidden="1">'21012 - PROVIZORNÍ ZAJIŠT...'!$C$136:$K$252</definedName>
    <definedName name="_xlnm.Print_Titles" localSheetId="1">'21012 - PROVIZORNÍ ZAJIŠT...'!$136:$136</definedName>
    <definedName name="_xlnm.Print_Titles" localSheetId="0">'Rekapitulace stavby'!$92:$92</definedName>
    <definedName name="_xlnm.Print_Area" localSheetId="1">'21012 - PROVIZORNÍ ZAJIŠT...'!$C$4:$J$76,'21012 - PROVIZORNÍ ZAJIŠT...'!$C$82:$J$116,'21012 - PROVIZORNÍ ZAJIŠT...'!$C$122:$K$252</definedName>
    <definedName name="_xlnm.Print_Area" localSheetId="0">'Rekapitulace stavby'!$D$4:$AO$76,'Rekapitulace stavby'!$C$82:$AQ$97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9" i="2" l="1"/>
  <c r="J38" i="2"/>
  <c r="AY96" i="1"/>
  <c r="J37" i="2"/>
  <c r="AX96" i="1"/>
  <c r="BI252" i="2"/>
  <c r="BH252" i="2"/>
  <c r="BG252" i="2"/>
  <c r="BF252" i="2"/>
  <c r="T252" i="2"/>
  <c r="T251" i="2"/>
  <c r="R252" i="2"/>
  <c r="R251" i="2"/>
  <c r="P252" i="2"/>
  <c r="P251" i="2"/>
  <c r="BI250" i="2"/>
  <c r="BH250" i="2"/>
  <c r="BG250" i="2"/>
  <c r="BF250" i="2"/>
  <c r="T250" i="2"/>
  <c r="T249" i="2"/>
  <c r="R250" i="2"/>
  <c r="R249" i="2"/>
  <c r="P250" i="2"/>
  <c r="P249" i="2" s="1"/>
  <c r="P246" i="2" s="1"/>
  <c r="BI248" i="2"/>
  <c r="BH248" i="2"/>
  <c r="BG248" i="2"/>
  <c r="BF248" i="2"/>
  <c r="T248" i="2"/>
  <c r="T247" i="2"/>
  <c r="T246" i="2" s="1"/>
  <c r="R248" i="2"/>
  <c r="R247" i="2"/>
  <c r="R246" i="2" s="1"/>
  <c r="P248" i="2"/>
  <c r="P247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T237" i="2" s="1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T182" i="2" s="1"/>
  <c r="R183" i="2"/>
  <c r="R182" i="2"/>
  <c r="P183" i="2"/>
  <c r="P182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2" i="2"/>
  <c r="BH142" i="2"/>
  <c r="BG142" i="2"/>
  <c r="BF142" i="2"/>
  <c r="F36" i="2" s="1"/>
  <c r="T142" i="2"/>
  <c r="R142" i="2"/>
  <c r="P142" i="2"/>
  <c r="BI140" i="2"/>
  <c r="BH140" i="2"/>
  <c r="BG140" i="2"/>
  <c r="BF140" i="2"/>
  <c r="T140" i="2"/>
  <c r="T139" i="2"/>
  <c r="R140" i="2"/>
  <c r="R139" i="2"/>
  <c r="P140" i="2"/>
  <c r="P139" i="2" s="1"/>
  <c r="J134" i="2"/>
  <c r="J133" i="2"/>
  <c r="F133" i="2"/>
  <c r="F131" i="2"/>
  <c r="E129" i="2"/>
  <c r="J94" i="2"/>
  <c r="J93" i="2"/>
  <c r="F93" i="2"/>
  <c r="F91" i="2"/>
  <c r="E89" i="2"/>
  <c r="J20" i="2"/>
  <c r="E20" i="2"/>
  <c r="F94" i="2"/>
  <c r="J19" i="2"/>
  <c r="J14" i="2"/>
  <c r="J91" i="2" s="1"/>
  <c r="E7" i="2"/>
  <c r="E125" i="2" s="1"/>
  <c r="L90" i="1"/>
  <c r="AM90" i="1"/>
  <c r="AM89" i="1"/>
  <c r="L89" i="1"/>
  <c r="AM87" i="1"/>
  <c r="L87" i="1"/>
  <c r="L85" i="1"/>
  <c r="L84" i="1"/>
  <c r="J252" i="2"/>
  <c r="BK250" i="2"/>
  <c r="J250" i="2"/>
  <c r="BK248" i="2"/>
  <c r="J245" i="2"/>
  <c r="BK243" i="2"/>
  <c r="J239" i="2"/>
  <c r="J238" i="2"/>
  <c r="J236" i="2"/>
  <c r="J233" i="2"/>
  <c r="J229" i="2"/>
  <c r="J227" i="2"/>
  <c r="BK225" i="2"/>
  <c r="J215" i="2"/>
  <c r="J205" i="2"/>
  <c r="BK203" i="2"/>
  <c r="J199" i="2"/>
  <c r="BK197" i="2"/>
  <c r="J194" i="2"/>
  <c r="J192" i="2"/>
  <c r="BK188" i="2"/>
  <c r="J186" i="2"/>
  <c r="BK178" i="2"/>
  <c r="J176" i="2"/>
  <c r="J171" i="2"/>
  <c r="BK156" i="2"/>
  <c r="J153" i="2"/>
  <c r="BK143" i="2"/>
  <c r="J167" i="2"/>
  <c r="BK252" i="2"/>
  <c r="J248" i="2"/>
  <c r="BK245" i="2"/>
  <c r="J243" i="2"/>
  <c r="BK241" i="2"/>
  <c r="J241" i="2"/>
  <c r="BK239" i="2"/>
  <c r="BK238" i="2"/>
  <c r="BK236" i="2"/>
  <c r="BK234" i="2"/>
  <c r="J234" i="2"/>
  <c r="BK233" i="2"/>
  <c r="BK231" i="2"/>
  <c r="J231" i="2"/>
  <c r="BK229" i="2"/>
  <c r="BK227" i="2"/>
  <c r="J225" i="2"/>
  <c r="J222" i="2"/>
  <c r="J220" i="2"/>
  <c r="J217" i="2"/>
  <c r="BK215" i="2"/>
  <c r="BK208" i="2"/>
  <c r="BK205" i="2"/>
  <c r="J201" i="2"/>
  <c r="BK199" i="2"/>
  <c r="J196" i="2"/>
  <c r="J190" i="2"/>
  <c r="J183" i="2"/>
  <c r="BK181" i="2"/>
  <c r="BK179" i="2"/>
  <c r="J178" i="2"/>
  <c r="BK176" i="2"/>
  <c r="BK175" i="2"/>
  <c r="BK172" i="2"/>
  <c r="J170" i="2"/>
  <c r="J168" i="2"/>
  <c r="BK165" i="2"/>
  <c r="J160" i="2"/>
  <c r="J151" i="2"/>
  <c r="J140" i="2"/>
  <c r="AS95" i="1"/>
  <c r="BK222" i="2"/>
  <c r="BK220" i="2"/>
  <c r="BK217" i="2"/>
  <c r="J208" i="2"/>
  <c r="BK201" i="2"/>
  <c r="BK196" i="2"/>
  <c r="BK194" i="2"/>
  <c r="BK192" i="2"/>
  <c r="BK186" i="2"/>
  <c r="BK183" i="2"/>
  <c r="J179" i="2"/>
  <c r="BK171" i="2"/>
  <c r="BK170" i="2"/>
  <c r="BK168" i="2"/>
  <c r="BK167" i="2"/>
  <c r="BK163" i="2"/>
  <c r="J158" i="2"/>
  <c r="BK151" i="2"/>
  <c r="BK147" i="2"/>
  <c r="J145" i="2"/>
  <c r="J143" i="2"/>
  <c r="J142" i="2"/>
  <c r="J203" i="2"/>
  <c r="J197" i="2"/>
  <c r="BK190" i="2"/>
  <c r="J188" i="2"/>
  <c r="J181" i="2"/>
  <c r="J175" i="2"/>
  <c r="J172" i="2"/>
  <c r="J165" i="2"/>
  <c r="J163" i="2"/>
  <c r="BK160" i="2"/>
  <c r="BK158" i="2"/>
  <c r="J156" i="2"/>
  <c r="BK153" i="2"/>
  <c r="J147" i="2"/>
  <c r="BK145" i="2"/>
  <c r="BK142" i="2"/>
  <c r="BK140" i="2"/>
  <c r="BK141" i="2" l="1"/>
  <c r="J141" i="2"/>
  <c r="J101" i="2" s="1"/>
  <c r="R141" i="2"/>
  <c r="BK155" i="2"/>
  <c r="J155" i="2"/>
  <c r="J102" i="2"/>
  <c r="T155" i="2"/>
  <c r="BK162" i="2"/>
  <c r="J162" i="2" s="1"/>
  <c r="J103" i="2" s="1"/>
  <c r="R162" i="2"/>
  <c r="R138" i="2" s="1"/>
  <c r="P174" i="2"/>
  <c r="R174" i="2"/>
  <c r="BK185" i="2"/>
  <c r="R185" i="2"/>
  <c r="T185" i="2"/>
  <c r="R195" i="2"/>
  <c r="P141" i="2"/>
  <c r="T141" i="2"/>
  <c r="P155" i="2"/>
  <c r="P138" i="2" s="1"/>
  <c r="R155" i="2"/>
  <c r="P162" i="2"/>
  <c r="T162" i="2"/>
  <c r="BK174" i="2"/>
  <c r="J174" i="2"/>
  <c r="J104" i="2" s="1"/>
  <c r="T174" i="2"/>
  <c r="T138" i="2" s="1"/>
  <c r="P185" i="2"/>
  <c r="BK195" i="2"/>
  <c r="J195" i="2"/>
  <c r="J108" i="2"/>
  <c r="P195" i="2"/>
  <c r="T195" i="2"/>
  <c r="BK228" i="2"/>
  <c r="J228" i="2"/>
  <c r="J109" i="2"/>
  <c r="P228" i="2"/>
  <c r="R228" i="2"/>
  <c r="T228" i="2"/>
  <c r="BK232" i="2"/>
  <c r="J232" i="2"/>
  <c r="J110" i="2" s="1"/>
  <c r="P232" i="2"/>
  <c r="R232" i="2"/>
  <c r="T232" i="2"/>
  <c r="BK237" i="2"/>
  <c r="J237" i="2"/>
  <c r="J111" i="2" s="1"/>
  <c r="P237" i="2"/>
  <c r="R237" i="2"/>
  <c r="BE142" i="2"/>
  <c r="BE151" i="2"/>
  <c r="BE168" i="2"/>
  <c r="BE170" i="2"/>
  <c r="BE172" i="2"/>
  <c r="BE176" i="2"/>
  <c r="BE178" i="2"/>
  <c r="BE181" i="2"/>
  <c r="BE183" i="2"/>
  <c r="BE194" i="2"/>
  <c r="BE197" i="2"/>
  <c r="BE199" i="2"/>
  <c r="E85" i="2"/>
  <c r="J131" i="2"/>
  <c r="F134" i="2"/>
  <c r="BE140" i="2"/>
  <c r="BE153" i="2"/>
  <c r="BE156" i="2"/>
  <c r="BE165" i="2"/>
  <c r="BE171" i="2"/>
  <c r="BE175" i="2"/>
  <c r="BE179" i="2"/>
  <c r="BE188" i="2"/>
  <c r="BE203" i="2"/>
  <c r="BE215" i="2"/>
  <c r="BE143" i="2"/>
  <c r="BE158" i="2"/>
  <c r="BE160" i="2"/>
  <c r="BE163" i="2"/>
  <c r="BE167" i="2"/>
  <c r="BE186" i="2"/>
  <c r="BE190" i="2"/>
  <c r="BE192" i="2"/>
  <c r="BE208" i="2"/>
  <c r="BE217" i="2"/>
  <c r="BE220" i="2"/>
  <c r="BE222" i="2"/>
  <c r="BE225" i="2"/>
  <c r="BE229" i="2"/>
  <c r="BE231" i="2"/>
  <c r="BE234" i="2"/>
  <c r="BE236" i="2"/>
  <c r="BE239" i="2"/>
  <c r="BE245" i="2"/>
  <c r="BE250" i="2"/>
  <c r="BA96" i="1"/>
  <c r="BK182" i="2"/>
  <c r="J182" i="2" s="1"/>
  <c r="J105" i="2" s="1"/>
  <c r="BK247" i="2"/>
  <c r="J247" i="2" s="1"/>
  <c r="J113" i="2" s="1"/>
  <c r="BE145" i="2"/>
  <c r="BE147" i="2"/>
  <c r="BE196" i="2"/>
  <c r="BE201" i="2"/>
  <c r="BE205" i="2"/>
  <c r="BE227" i="2"/>
  <c r="BE233" i="2"/>
  <c r="BE238" i="2"/>
  <c r="BE241" i="2"/>
  <c r="BE243" i="2"/>
  <c r="BE248" i="2"/>
  <c r="BE252" i="2"/>
  <c r="BK139" i="2"/>
  <c r="J139" i="2"/>
  <c r="J100" i="2" s="1"/>
  <c r="BK249" i="2"/>
  <c r="J249" i="2"/>
  <c r="J114" i="2" s="1"/>
  <c r="BK251" i="2"/>
  <c r="J251" i="2" s="1"/>
  <c r="J115" i="2" s="1"/>
  <c r="F37" i="2"/>
  <c r="BB96" i="1" s="1"/>
  <c r="BB95" i="1" s="1"/>
  <c r="BB94" i="1" s="1"/>
  <c r="W31" i="1" s="1"/>
  <c r="BA95" i="1"/>
  <c r="AW95" i="1" s="1"/>
  <c r="F38" i="2"/>
  <c r="BC96" i="1"/>
  <c r="BC95" i="1" s="1"/>
  <c r="AY95" i="1" s="1"/>
  <c r="J36" i="2"/>
  <c r="AW96" i="1" s="1"/>
  <c r="F39" i="2"/>
  <c r="BD96" i="1" s="1"/>
  <c r="BD95" i="1" s="1"/>
  <c r="BD94" i="1" s="1"/>
  <c r="W33" i="1" s="1"/>
  <c r="AS94" i="1"/>
  <c r="T184" i="2" l="1"/>
  <c r="T137" i="2"/>
  <c r="BK184" i="2"/>
  <c r="J184" i="2" s="1"/>
  <c r="J106" i="2" s="1"/>
  <c r="P184" i="2"/>
  <c r="P137" i="2"/>
  <c r="AU96" i="1" s="1"/>
  <c r="AU95" i="1" s="1"/>
  <c r="AU94" i="1" s="1"/>
  <c r="R184" i="2"/>
  <c r="R137" i="2" s="1"/>
  <c r="BK138" i="2"/>
  <c r="J138" i="2"/>
  <c r="J99" i="2" s="1"/>
  <c r="J185" i="2"/>
  <c r="J107" i="2" s="1"/>
  <c r="BK246" i="2"/>
  <c r="J246" i="2" s="1"/>
  <c r="J112" i="2" s="1"/>
  <c r="AX95" i="1"/>
  <c r="AX94" i="1"/>
  <c r="BA94" i="1"/>
  <c r="W30" i="1" s="1"/>
  <c r="BC94" i="1"/>
  <c r="AY94" i="1"/>
  <c r="F35" i="2"/>
  <c r="AZ96" i="1" s="1"/>
  <c r="AZ95" i="1" s="1"/>
  <c r="AZ94" i="1" s="1"/>
  <c r="W29" i="1" s="1"/>
  <c r="J35" i="2"/>
  <c r="AV96" i="1" s="1"/>
  <c r="AT96" i="1" s="1"/>
  <c r="BK137" i="2" l="1"/>
  <c r="J137" i="2"/>
  <c r="J98" i="2"/>
  <c r="AW94" i="1"/>
  <c r="AK30" i="1" s="1"/>
  <c r="AV95" i="1"/>
  <c r="AT95" i="1" s="1"/>
  <c r="W32" i="1"/>
  <c r="AV94" i="1"/>
  <c r="AK29" i="1" s="1"/>
  <c r="J32" i="2" l="1"/>
  <c r="AG96" i="1"/>
  <c r="AG95" i="1" s="1"/>
  <c r="AN95" i="1" s="1"/>
  <c r="AT94" i="1"/>
  <c r="AN96" i="1" l="1"/>
  <c r="J41" i="2"/>
  <c r="AG94" i="1"/>
  <c r="AN94" i="1"/>
  <c r="AK26" i="1" l="1"/>
  <c r="AK35" i="1" s="1"/>
</calcChain>
</file>

<file path=xl/sharedStrings.xml><?xml version="1.0" encoding="utf-8"?>
<sst xmlns="http://schemas.openxmlformats.org/spreadsheetml/2006/main" count="1599" uniqueCount="420">
  <si>
    <t>Export Komplet</t>
  </si>
  <si>
    <t/>
  </si>
  <si>
    <t>2.0</t>
  </si>
  <si>
    <t>False</t>
  </si>
  <si>
    <t>{04ee7ee2-4724-44d8-8d45-91bd065586ac}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</si>
  <si>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</si>
  <si>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</si>
  <si>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</si>
  <si>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</si>
  <si>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</si>
  <si>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</si>
  <si>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</si>
  <si>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</si>
  <si>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</si>
  <si>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21012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</si>
  <si>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</si>
  <si>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</si>
  <si>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KSO:</t>
  </si>
  <si>
    <t>CC-CZ:</t>
  </si>
  <si>
    <t>Místo:</t>
  </si>
  <si>
    <t>Kolín II, Sokolská 545</t>
  </si>
  <si>
    <t>Datum:</t>
  </si>
  <si>
    <t>30. 3. 2021</t>
  </si>
  <si>
    <t>Zadavatel:</t>
  </si>
  <si>
    <t>IČ:</t>
  </si>
  <si>
    <t>Město Kolín, Karlovo nám. 78, Kolín I</t>
  </si>
  <si>
    <t>DIČ:</t>
  </si>
  <si>
    <t>Uchazeč:</t>
  </si>
  <si>
    <t>Vyplň údaj</t>
  </si>
  <si>
    <t>Projektant:</t>
  </si>
  <si>
    <t>27210341</t>
  </si>
  <si>
    <t>AZ PROJECT s.r.o., Plynárenská 830, Kolín IV</t>
  </si>
  <si>
    <t>CZ27210341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</si>
  <si>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</si>
  <si>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</si>
  <si>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</si>
  <si>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</si>
  <si>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</si>
  <si>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</si>
  <si>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</si>
  <si>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</si>
  <si>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</si>
  <si>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</si>
  <si>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</si>
  <si>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</si>
  <si>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</si>
  <si>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</si>
  <si>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</si>
  <si>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</si>
  <si>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</si>
  <si>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</si>
  <si>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</si>
  <si>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</si>
  <si>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</si>
  <si>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</si>
  <si>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</si>
  <si>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</si>
  <si>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</si>
  <si>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</si>
  <si>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</si>
  <si>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</si>
  <si>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</si>
  <si>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</si>
  <si>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</si>
  <si>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</si>
  <si>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</si>
  <si>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</si>
  <si>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</si>
  <si>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</si>
  <si>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</si>
  <si>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</si>
  <si>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</si>
  <si>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</si>
  <si>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</si>
  <si>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</si>
  <si>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</si>
  <si>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</si>
  <si>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</si>
  <si>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</si>
  <si>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</si>
  <si>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STA</t>
  </si>
  <si>
    <t>1</t>
  </si>
  <si>
    <t>{f9987c76-8690-4eca-9cce-716983d0c2de}</t>
  </si>
  <si>
    <t>2</t>
  </si>
  <si>
    <t>/</t>
  </si>
  <si>
    <t>Soupis</t>
  </si>
  <si>
    <t>{355836b7-6d80-4338-b129-37bf850fc2b0}</t>
  </si>
  <si>
    <t>KRYCÍ LIST SOUPISU PRACÍ</t>
  </si>
  <si>
    <t>Objekt:</t>
  </si>
  <si>
    <t>Soupis: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</si>
  <si>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</si>
  <si>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</si>
  <si>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</si>
  <si>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</si>
  <si>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</si>
  <si>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</si>
  <si>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</si>
  <si>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</si>
  <si>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</si>
  <si>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</si>
  <si>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</si>
  <si>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</si>
  <si>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</si>
  <si>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</si>
  <si>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</si>
  <si>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</si>
  <si>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</si>
  <si>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767 - Konstrukce zámečnické</t>
  </si>
  <si>
    <t>VRN - Vedlejší rozpočtové náklady</t>
  </si>
  <si>
    <t xml:space="preserve">    VRN3 - Zařízení staveniště</t>
  </si>
  <si>
    <t xml:space="preserve">    VRN4 - Ztížené podmínky - objekt v památkové péči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</si>
  <si>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</si>
  <si>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</si>
  <si>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</si>
  <si>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</si>
  <si>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</si>
  <si>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</si>
  <si>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</si>
  <si>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</si>
  <si>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</si>
  <si>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</si>
  <si>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</si>
  <si>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</si>
  <si>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</si>
  <si>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</si>
  <si>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</si>
  <si>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</si>
  <si>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</si>
  <si>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</si>
  <si>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</si>
  <si>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</si>
  <si>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průměru kmene do 100 mm i s kořeny sklonu terénu do 1:5 ručně</t>
  </si>
  <si>
    <t>m2</t>
  </si>
  <si>
    <t>CS ÚRS 2021 01</t>
  </si>
  <si>
    <t>4</t>
  </si>
  <si>
    <t>-245930260</t>
  </si>
  <si>
    <t>3</t>
  </si>
  <si>
    <t>Svislé a kompletní konstrukce</t>
  </si>
  <si>
    <t>310217851</t>
  </si>
  <si>
    <t>Zazdívka otvorů pl do 0,25 m2 ve zdivu nadzákladovém kamenem tl do 450 mm</t>
  </si>
  <si>
    <t>kus</t>
  </si>
  <si>
    <t>-1985867206</t>
  </si>
  <si>
    <t>310218811</t>
  </si>
  <si>
    <t>Zazdívka otvorů ve zdivu nadzákladovém kamenem pl do 1 m2</t>
  </si>
  <si>
    <t>m3</t>
  </si>
  <si>
    <t>717563930</t>
  </si>
  <si>
    <t>VV</t>
  </si>
  <si>
    <t>0,2*(0,3*3,3+2,3+2,65)</t>
  </si>
  <si>
    <t>310219811</t>
  </si>
  <si>
    <t>Zazdívka otvorů ve zdivu nadzákladovém kamenem pl do 4 m2</t>
  </si>
  <si>
    <t>-1695424689</t>
  </si>
  <si>
    <t>1,2*1,4/2*2,5</t>
  </si>
  <si>
    <t>5</t>
  </si>
  <si>
    <t>310901115</t>
  </si>
  <si>
    <t>Úprava líce režného zdiva prováděného na lišty bez spárování</t>
  </si>
  <si>
    <t>1068159512</t>
  </si>
  <si>
    <t>(0,45*3)*3,65"cihelné zdivo</t>
  </si>
  <si>
    <t>2*3,65+(3,8+3,5)*0,8/2+7,1*1,6+(5+5,4)*1,9/2+1*6,91+0,3*0,3*2"kamenné zdivo</t>
  </si>
  <si>
    <t>Součet</t>
  </si>
  <si>
    <t>6</t>
  </si>
  <si>
    <t>316231121</t>
  </si>
  <si>
    <t>Ukončení vrstvy z cihel plných pálených dl 290 mm pevnosti P 40 naplocho</t>
  </si>
  <si>
    <t>1027914065</t>
  </si>
  <si>
    <t>0,45*0,45+1,85*3,25+1*7,95</t>
  </si>
  <si>
    <t>7</t>
  </si>
  <si>
    <t>331231314</t>
  </si>
  <si>
    <t>Zdivo pilířů z cihel lícových plných dl 290 mm na MVC</t>
  </si>
  <si>
    <t>-1281843704</t>
  </si>
  <si>
    <t>0,45*0,45*3,65</t>
  </si>
  <si>
    <t>Úpravy povrchů, podlahy a osazování výplní</t>
  </si>
  <si>
    <t>8</t>
  </si>
  <si>
    <t>622121110</t>
  </si>
  <si>
    <t>Zatření spár vápennou maltou vnějších stěn z tvárnic nebo kamene</t>
  </si>
  <si>
    <t>1485249354</t>
  </si>
  <si>
    <t>43,478-4,928</t>
  </si>
  <si>
    <t>9</t>
  </si>
  <si>
    <t>622311121</t>
  </si>
  <si>
    <t>Vápenná omítka hladká jednovrstvá vnějších stěn nanášená ručně</t>
  </si>
  <si>
    <t>1598806369</t>
  </si>
  <si>
    <t>1,8*2,2</t>
  </si>
  <si>
    <t>10</t>
  </si>
  <si>
    <t>622631001</t>
  </si>
  <si>
    <t>Spárování spárovací maltou vnějších pohledových ploch stěn z cihel</t>
  </si>
  <si>
    <t>1220652940</t>
  </si>
  <si>
    <t>0,45*3*3,65</t>
  </si>
  <si>
    <t>Ostatní konstrukce a práce, bourání</t>
  </si>
  <si>
    <t>11</t>
  </si>
  <si>
    <t>941111111</t>
  </si>
  <si>
    <t>Montáž lešení řadového trubkového lehkého s podlahami zatížení do 200 kg/m2 š do 0,9 m v do 10 m</t>
  </si>
  <si>
    <t>-1242276550</t>
  </si>
  <si>
    <t>1*7,615+10,25*5,115</t>
  </si>
  <si>
    <t>12</t>
  </si>
  <si>
    <t>941111211</t>
  </si>
  <si>
    <t>Příplatek k lešení řadovému trubkovému lehkému s podlahami š 0,9 m v 10 m za první a ZKD den použití</t>
  </si>
  <si>
    <t>603335858</t>
  </si>
  <si>
    <t>60,044*30</t>
  </si>
  <si>
    <t>13</t>
  </si>
  <si>
    <t>941111811</t>
  </si>
  <si>
    <t>Demontáž lešení řadového trubkového lehkého s podlahami zatížení do 200 kg/m2 š do 0,9 m v do 10 m</t>
  </si>
  <si>
    <t>1087476404</t>
  </si>
  <si>
    <t>14</t>
  </si>
  <si>
    <t>949101111</t>
  </si>
  <si>
    <t>Lešení pomocné pro objekty pozemních staveb s lešeňovou podlahou v do 1,9 m zatížení do 150 kg/m2</t>
  </si>
  <si>
    <t>1977837095</t>
  </si>
  <si>
    <t>(2,3+3,25)*0,8</t>
  </si>
  <si>
    <t>953961113</t>
  </si>
  <si>
    <t>Kotvy chemickým tmelem M 12 hl 110 mm do betonu, ŽB nebo kamene s vyvrtáním otvoru</t>
  </si>
  <si>
    <t>-1076912684</t>
  </si>
  <si>
    <t>16</t>
  </si>
  <si>
    <t>953965124</t>
  </si>
  <si>
    <t>Kotevní šroub pro chemické kotvy M 12 dl 300 mm</t>
  </si>
  <si>
    <t>-554965422</t>
  </si>
  <si>
    <t>17</t>
  </si>
  <si>
    <t>962032230</t>
  </si>
  <si>
    <t>Bourání zdiva z cihel pálených nebo vápenopískových na MV nebo MVC do 1 m3</t>
  </si>
  <si>
    <t>226150556</t>
  </si>
  <si>
    <t>(0,45+0,95)*3,65*0,075</t>
  </si>
  <si>
    <t>997</t>
  </si>
  <si>
    <t>Přesun sutě</t>
  </si>
  <si>
    <t>18</t>
  </si>
  <si>
    <t>997013501</t>
  </si>
  <si>
    <t>Odvoz suti a vybouraných hmot na skládku nebo meziskládku do 1 km se složením</t>
  </si>
  <si>
    <t>t</t>
  </si>
  <si>
    <t>573745193</t>
  </si>
  <si>
    <t>19</t>
  </si>
  <si>
    <t>997013509</t>
  </si>
  <si>
    <t>Příplatek k odvozu suti a vybouraných hmot na skládku ZKD 1 km přes 1 km</t>
  </si>
  <si>
    <t>-462161452</t>
  </si>
  <si>
    <t>1,966*20</t>
  </si>
  <si>
    <t>20</t>
  </si>
  <si>
    <t>997013603</t>
  </si>
  <si>
    <t>Poplatek za uložení na skládce (skládkovné) stavebního odpadu cihelného kód odpadu 17 01 02</t>
  </si>
  <si>
    <t>527955112</t>
  </si>
  <si>
    <t>997013631</t>
  </si>
  <si>
    <t>Poplatek za uložení na skládce (skládkovné) stavebního odpadu směsného kód odpadu 17 09 04</t>
  </si>
  <si>
    <t>-879722103</t>
  </si>
  <si>
    <t>1,966-0,689-1,054</t>
  </si>
  <si>
    <t>22</t>
  </si>
  <si>
    <t>997013811</t>
  </si>
  <si>
    <t>Poplatek za uložení na skládce (skládkovné) stavebního odpadu dřevěného kód odpadu 17 02 01</t>
  </si>
  <si>
    <t>-89435298</t>
  </si>
  <si>
    <t>998</t>
  </si>
  <si>
    <t>Přesun hmot</t>
  </si>
  <si>
    <t>23</t>
  </si>
  <si>
    <t>998011001</t>
  </si>
  <si>
    <t>Přesun hmot pro budovy zděné v do 6 m</t>
  </si>
  <si>
    <t>523873906</t>
  </si>
  <si>
    <t>PSV</t>
  </si>
  <si>
    <t>Práce a dodávky PSV</t>
  </si>
  <si>
    <t>711</t>
  </si>
  <si>
    <t>Izolace proti vodě, vlhkosti a plynům</t>
  </si>
  <si>
    <t>24</t>
  </si>
  <si>
    <t>711131101</t>
  </si>
  <si>
    <t>Provedení izolace proti zemní vlhkosti pásy na sucho vodorovné AIP nebo tkaninou</t>
  </si>
  <si>
    <t>-409064612</t>
  </si>
  <si>
    <t>1*9,8</t>
  </si>
  <si>
    <t>25</t>
  </si>
  <si>
    <t>M</t>
  </si>
  <si>
    <t>62821109</t>
  </si>
  <si>
    <t>asfaltový pás separační s krycí vrstvou tl do 1,0mm, typu R</t>
  </si>
  <si>
    <t>32</t>
  </si>
  <si>
    <t>62709355</t>
  </si>
  <si>
    <t>9,8*1,1655 'Přepočtené koeficientem množství</t>
  </si>
  <si>
    <t>26</t>
  </si>
  <si>
    <t>711132101</t>
  </si>
  <si>
    <t>Provedení izolace proti zemní vlhkosti pásy na sucho svislé AIP nebo tkaninou</t>
  </si>
  <si>
    <t>1990328967</t>
  </si>
  <si>
    <t>1*(1,2+0,5+0,4)</t>
  </si>
  <si>
    <t>27</t>
  </si>
  <si>
    <t>55165166</t>
  </si>
  <si>
    <t>2,1*1,221 'Přepočtené koeficientem množství</t>
  </si>
  <si>
    <t>28</t>
  </si>
  <si>
    <t>998711101</t>
  </si>
  <si>
    <t>Přesun hmot tonážní pro izolace proti vodě, vlhkosti a plynům v objektech výšky do 6 m</t>
  </si>
  <si>
    <t>1113829079</t>
  </si>
  <si>
    <t>762</t>
  </si>
  <si>
    <t>Konstrukce tesařské</t>
  </si>
  <si>
    <t>29</t>
  </si>
  <si>
    <t>762083122</t>
  </si>
  <si>
    <t>Impregnace řeziva proti dřevokaznému hmyzu, houbám a plísním máčením třída ohrožení 3 a 4</t>
  </si>
  <si>
    <t>-1391641950</t>
  </si>
  <si>
    <t>30</t>
  </si>
  <si>
    <t>762331811</t>
  </si>
  <si>
    <t>Demontáž vázaných kcí krovů z hranolů průřezové plochy do 120 cm2</t>
  </si>
  <si>
    <t>m</t>
  </si>
  <si>
    <t>-166589143</t>
  </si>
  <si>
    <t>2*2+1*5+0,3*2+0,25*5</t>
  </si>
  <si>
    <t>31</t>
  </si>
  <si>
    <t>762331812</t>
  </si>
  <si>
    <t>Demontáž vázaných kcí krovů z hranolů průřezové plochy do 224 cm2</t>
  </si>
  <si>
    <t>1092124957</t>
  </si>
  <si>
    <t>1,95*3+1,65*6+2,25*3+2,85*3+2,3+5,5*2+2,3+4,4*2+2,5+2,3+4,4*2</t>
  </si>
  <si>
    <t>762332131</t>
  </si>
  <si>
    <t>Montáž vázaných kcí krovů pravidelných z hraněného řeziva průřezové plochy do 120 cm2</t>
  </si>
  <si>
    <t>615833190</t>
  </si>
  <si>
    <t>0,3*2+0,25*5+1*5+2*2</t>
  </si>
  <si>
    <t>33</t>
  </si>
  <si>
    <t>762332132</t>
  </si>
  <si>
    <t>Montáž vázaných kcí krovů pravidelných z hraněného řeziva průřezové plochy do 224 cm2</t>
  </si>
  <si>
    <t>-1743313962</t>
  </si>
  <si>
    <t>34</t>
  </si>
  <si>
    <t>60512125</t>
  </si>
  <si>
    <t>hranol stavební řezivo průřezu do 120cm2 do dl 6m</t>
  </si>
  <si>
    <t>1779013337</t>
  </si>
  <si>
    <t>0,1*0,1*(0,3*2+0,25*5)+0,07*0,14*(1*5+2*2)</t>
  </si>
  <si>
    <t>0,107*1,1 'Přepočtené koeficientem množství</t>
  </si>
  <si>
    <t>35</t>
  </si>
  <si>
    <t>60512130</t>
  </si>
  <si>
    <t>hranol stavební řezivo průřezu do 224cm2 do dl 6m</t>
  </si>
  <si>
    <t>1167833374</t>
  </si>
  <si>
    <t>0,1*0,14*(1,95*3+1,65*6+2,25*3+2,85*3)</t>
  </si>
  <si>
    <t>0,14*0,12*(2,3+5,5*2)</t>
  </si>
  <si>
    <t>0,12*0,14*(2,3+4,4*2+2,5)</t>
  </si>
  <si>
    <t>0,12*0,12*(2,3+4,4*2)</t>
  </si>
  <si>
    <t>1,046*1,1 'Přepočtené koeficientem množství</t>
  </si>
  <si>
    <t>36</t>
  </si>
  <si>
    <t>762341210</t>
  </si>
  <si>
    <t>Montáž bednění střech rovných a šikmých sklonu do 60° z hrubých prken na sraz</t>
  </si>
  <si>
    <t>-662645810</t>
  </si>
  <si>
    <t>0,12*(2,3+1,95)"návětrné prkno</t>
  </si>
  <si>
    <t>37</t>
  </si>
  <si>
    <t>60511081</t>
  </si>
  <si>
    <t>řezivo jehličnaté středové smrk tl 18-32mm dl 4-5m</t>
  </si>
  <si>
    <t>190595895</t>
  </si>
  <si>
    <t>0,510*0,02</t>
  </si>
  <si>
    <t>0,01*1,1 'Přepočtené koeficientem množství</t>
  </si>
  <si>
    <t>38</t>
  </si>
  <si>
    <t>762342214</t>
  </si>
  <si>
    <t>Montáž laťování na střechách jednoduchých sklonu do 60° osové vzdálenosti do 360 mm</t>
  </si>
  <si>
    <t>954610341</t>
  </si>
  <si>
    <t>2,3*2+7,95*1,35+2,15*1,95</t>
  </si>
  <si>
    <t>39</t>
  </si>
  <si>
    <t>60514114</t>
  </si>
  <si>
    <t>řezivo jehličnaté lať impregnovaná dl 4 m</t>
  </si>
  <si>
    <t>-1272094476</t>
  </si>
  <si>
    <t>0,04*0,06*(6*2,3+4*7,95+5*2,15)</t>
  </si>
  <si>
    <t>0,135*1,1 'Přepočtené koeficientem množství</t>
  </si>
  <si>
    <t>40</t>
  </si>
  <si>
    <t>762395000</t>
  </si>
  <si>
    <t>Spojovací prostředky krovů, bednění, laťování, nadstřešních konstrukcí</t>
  </si>
  <si>
    <t>1402136200</t>
  </si>
  <si>
    <t>0,118+1,151+0,149+0,011</t>
  </si>
  <si>
    <t>41</t>
  </si>
  <si>
    <t>998762101</t>
  </si>
  <si>
    <t>Přesun hmot tonážní pro kce tesařské v objektech v do 6 m</t>
  </si>
  <si>
    <t>1153803150</t>
  </si>
  <si>
    <t>764</t>
  </si>
  <si>
    <t>Konstrukce klempířské</t>
  </si>
  <si>
    <t>42</t>
  </si>
  <si>
    <t>764202105</t>
  </si>
  <si>
    <t>Montáž oplechování štítu závětrnou lištou</t>
  </si>
  <si>
    <t>374058713</t>
  </si>
  <si>
    <t>2+8,1</t>
  </si>
  <si>
    <t>43</t>
  </si>
  <si>
    <t>13814r</t>
  </si>
  <si>
    <t>plech olověný tl 0,6mm tabule 1000/2000 mm</t>
  </si>
  <si>
    <t>166771083</t>
  </si>
  <si>
    <t>765</t>
  </si>
  <si>
    <t>Krytina skládaná</t>
  </si>
  <si>
    <t>44</t>
  </si>
  <si>
    <t>765111121</t>
  </si>
  <si>
    <t>Montáž krytiny keramické hladké sklonu do 30° do malty přes 32 do 40 ks/m2 korunové krytí</t>
  </si>
  <si>
    <t>-53554862</t>
  </si>
  <si>
    <t>45</t>
  </si>
  <si>
    <t>59660010</t>
  </si>
  <si>
    <t>taška bobrovka režná základní kulatý řez</t>
  </si>
  <si>
    <t>-108640581</t>
  </si>
  <si>
    <t>19,525*39,14 'Přepočtené koeficientem množství</t>
  </si>
  <si>
    <t>46</t>
  </si>
  <si>
    <t>998765101</t>
  </si>
  <si>
    <t>Přesun hmot tonážní pro krytiny skládané v objektech v do 6 m</t>
  </si>
  <si>
    <t>-507578632</t>
  </si>
  <si>
    <t>767</t>
  </si>
  <si>
    <t>Konstrukce zámečnické</t>
  </si>
  <si>
    <t>47</t>
  </si>
  <si>
    <t>767391112</t>
  </si>
  <si>
    <t>Montáž krytiny z tvarovaných plechů šroubováním</t>
  </si>
  <si>
    <t>-567484433</t>
  </si>
  <si>
    <t>48</t>
  </si>
  <si>
    <t>15484112</t>
  </si>
  <si>
    <t>plech trapézový 39/160 AlZn tl 0,88mm"jen pro přesun hmot</t>
  </si>
  <si>
    <t>-1242940567</t>
  </si>
  <si>
    <t>13,505"jen pro přesun hmot</t>
  </si>
  <si>
    <t>49</t>
  </si>
  <si>
    <t>767392802</t>
  </si>
  <si>
    <t>Demontáž krytin střech z plechů šroubovaných do suti</t>
  </si>
  <si>
    <t>-1003515452</t>
  </si>
  <si>
    <t>2,2*2,15+10,1*1,2+2,15*0,6+0,45*0,4</t>
  </si>
  <si>
    <t>50</t>
  </si>
  <si>
    <t>767392812</t>
  </si>
  <si>
    <t>Demontáž krytin střech z plechů šroubovaných k dalšímu použití</t>
  </si>
  <si>
    <t>63219799</t>
  </si>
  <si>
    <t>8*1,5+2,15*0,7</t>
  </si>
  <si>
    <t>51</t>
  </si>
  <si>
    <t>998767101</t>
  </si>
  <si>
    <t>Přesun hmot tonážní pro zámečnické konstrukce v objektech v do 6 m</t>
  </si>
  <si>
    <t>-1000666088</t>
  </si>
  <si>
    <t>VRN</t>
  </si>
  <si>
    <t>Vedlejší rozpočtové náklady</t>
  </si>
  <si>
    <t>VRN3</t>
  </si>
  <si>
    <t>Zařízení staveniště</t>
  </si>
  <si>
    <t>52</t>
  </si>
  <si>
    <t>030001000</t>
  </si>
  <si>
    <t>%</t>
  </si>
  <si>
    <t>1024</t>
  </si>
  <si>
    <t>-872603804</t>
  </si>
  <si>
    <t>VRN4</t>
  </si>
  <si>
    <t>Ztížené podmínky - objekt v památkové péči</t>
  </si>
  <si>
    <t>53</t>
  </si>
  <si>
    <t>045002000</t>
  </si>
  <si>
    <t>Ztížené podmínky - objekt v památkové péči, složitý přístup, ...</t>
  </si>
  <si>
    <t>287620617</t>
  </si>
  <si>
    <t>VRN7</t>
  </si>
  <si>
    <t>Provozní vlivy</t>
  </si>
  <si>
    <t>54</t>
  </si>
  <si>
    <t>070001000</t>
  </si>
  <si>
    <t>Provozní vlivy, ohrazení staveniště, ...</t>
  </si>
  <si>
    <t>-223227401</t>
  </si>
  <si>
    <t>OBNOVA TORZA HRADEBNÍ ZDI</t>
  </si>
  <si>
    <t>21012 - OBNOVA TORZA HRADEBNÍ ZDI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</si>
</sst>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0" fontId="25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>
      <selection activeCell="AL42" sqref="AL42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>
      <c r="AR2" s="232" t="s">
        <v>5</v>
      </c>
      <c r="AS2" s="194"/>
      <c r="AT2" s="194"/>
      <c r="AU2" s="194"/>
      <c r="AV2" s="194"/>
      <c r="AW2" s="194"/>
      <c r="AX2" s="194"/>
      <c r="AY2" s="194"/>
      <c r="AZ2" s="194"/>
      <c r="BA2" s="194"/>
      <c r="BB2" s="194"/>
      <c r="BC2" s="194"/>
      <c r="BD2" s="194"/>
      <c r="BE2" s="194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s="1" customFormat="1" ht="12" customHeight="1">
      <c r="B5" s="19"/>
      <c r="D5" s="23" t="s">
        <v>13</v>
      </c>
      <c r="K5" s="193" t="s">
        <v>14</v>
      </c>
      <c r="L5" s="194"/>
      <c r="M5" s="194"/>
      <c r="N5" s="194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194"/>
      <c r="AD5" s="194"/>
      <c r="AE5" s="194"/>
      <c r="AF5" s="194"/>
      <c r="AG5" s="194"/>
      <c r="AH5" s="194"/>
      <c r="AI5" s="194"/>
      <c r="AJ5" s="194"/>
      <c r="AK5" s="194"/>
      <c r="AL5" s="194"/>
      <c r="AM5" s="194"/>
      <c r="AN5" s="194"/>
      <c r="AO5" s="194"/>
      <c r="AR5" s="19"/>
      <c r="BE5" s="190" t="s">
        <v>15</v>
      </c>
      <c r="BS5" s="16" t="s">
        <v>6</v>
      </c>
    </row>
    <row r="6" spans="1:74" s="1" customFormat="1" ht="36.950000000000003" customHeight="1">
      <c r="B6" s="19"/>
      <c r="D6" s="25" t="s">
        <v>16</v>
      </c>
      <c r="K6" s="195" t="s">
        <v>418</v>
      </c>
      <c r="L6" s="194"/>
      <c r="M6" s="194"/>
      <c r="N6" s="194"/>
      <c r="O6" s="194"/>
      <c r="P6" s="194"/>
      <c r="Q6" s="194"/>
      <c r="R6" s="194"/>
      <c r="S6" s="194"/>
      <c r="T6" s="194"/>
      <c r="U6" s="194"/>
      <c r="V6" s="194"/>
      <c r="W6" s="194"/>
      <c r="X6" s="194"/>
      <c r="Y6" s="194"/>
      <c r="Z6" s="194"/>
      <c r="AA6" s="194"/>
      <c r="AB6" s="194"/>
      <c r="AC6" s="194"/>
      <c r="AD6" s="194"/>
      <c r="AE6" s="194"/>
      <c r="AF6" s="194"/>
      <c r="AG6" s="194"/>
      <c r="AH6" s="194"/>
      <c r="AI6" s="194"/>
      <c r="AJ6" s="194"/>
      <c r="AK6" s="194"/>
      <c r="AL6" s="194"/>
      <c r="AM6" s="194"/>
      <c r="AN6" s="194"/>
      <c r="AO6" s="194"/>
      <c r="AR6" s="19"/>
      <c r="BE6" s="191"/>
      <c r="BS6" s="16" t="s">
        <v>6</v>
      </c>
    </row>
    <row r="7" spans="1:74" s="1" customFormat="1" ht="12" customHeight="1">
      <c r="B7" s="19"/>
      <c r="D7" s="26" t="s">
        <v>17</v>
      </c>
      <c r="K7" s="24" t="s">
        <v>1</v>
      </c>
      <c r="AK7" s="26" t="s">
        <v>18</v>
      </c>
      <c r="AN7" s="24" t="s">
        <v>1</v>
      </c>
      <c r="AR7" s="19"/>
      <c r="BE7" s="191"/>
      <c r="BS7" s="16" t="s">
        <v>6</v>
      </c>
    </row>
    <row r="8" spans="1:74" s="1" customFormat="1" ht="12" customHeight="1">
      <c r="B8" s="19"/>
      <c r="D8" s="26" t="s">
        <v>19</v>
      </c>
      <c r="K8" s="24" t="s">
        <v>20</v>
      </c>
      <c r="AK8" s="26" t="s">
        <v>21</v>
      </c>
      <c r="AN8" s="27" t="s">
        <v>22</v>
      </c>
      <c r="AR8" s="19"/>
      <c r="BE8" s="191"/>
      <c r="BS8" s="16" t="s">
        <v>6</v>
      </c>
    </row>
    <row r="9" spans="1:74" s="1" customFormat="1" ht="14.45" customHeight="1">
      <c r="B9" s="19"/>
      <c r="AR9" s="19"/>
      <c r="BE9" s="191"/>
      <c r="BS9" s="16" t="s">
        <v>6</v>
      </c>
    </row>
    <row r="10" spans="1:74" s="1" customFormat="1" ht="12" customHeight="1">
      <c r="B10" s="19"/>
      <c r="D10" s="26" t="s">
        <v>23</v>
      </c>
      <c r="AK10" s="26" t="s">
        <v>24</v>
      </c>
      <c r="AN10" s="24" t="s">
        <v>1</v>
      </c>
      <c r="AR10" s="19"/>
      <c r="BE10" s="191"/>
      <c r="BS10" s="16" t="s">
        <v>6</v>
      </c>
    </row>
    <row r="11" spans="1:74" s="1" customFormat="1" ht="18.399999999999999" customHeight="1">
      <c r="B11" s="19"/>
      <c r="E11" s="24" t="s">
        <v>25</v>
      </c>
      <c r="AK11" s="26" t="s">
        <v>26</v>
      </c>
      <c r="AN11" s="24" t="s">
        <v>1</v>
      </c>
      <c r="AR11" s="19"/>
      <c r="BE11" s="191"/>
      <c r="BS11" s="16" t="s">
        <v>6</v>
      </c>
    </row>
    <row r="12" spans="1:74" s="1" customFormat="1" ht="6.95" customHeight="1">
      <c r="B12" s="19"/>
      <c r="AR12" s="19"/>
      <c r="BE12" s="191"/>
      <c r="BS12" s="16" t="s">
        <v>6</v>
      </c>
    </row>
    <row r="13" spans="1:74" s="1" customFormat="1" ht="12" customHeight="1">
      <c r="B13" s="19"/>
      <c r="D13" s="26" t="s">
        <v>27</v>
      </c>
      <c r="AK13" s="26" t="s">
        <v>24</v>
      </c>
      <c r="AN13" s="28" t="s">
        <v>28</v>
      </c>
      <c r="AR13" s="19"/>
      <c r="BE13" s="191"/>
      <c r="BS13" s="16" t="s">
        <v>6</v>
      </c>
    </row>
    <row r="14" spans="1:74" ht="12.75">
      <c r="B14" s="19"/>
      <c r="E14" s="196" t="s">
        <v>28</v>
      </c>
      <c r="F14" s="197"/>
      <c r="G14" s="197"/>
      <c r="H14" s="197"/>
      <c r="I14" s="197"/>
      <c r="J14" s="197"/>
      <c r="K14" s="197"/>
      <c r="L14" s="197"/>
      <c r="M14" s="197"/>
      <c r="N14" s="197"/>
      <c r="O14" s="197"/>
      <c r="P14" s="197"/>
      <c r="Q14" s="197"/>
      <c r="R14" s="197"/>
      <c r="S14" s="197"/>
      <c r="T14" s="197"/>
      <c r="U14" s="197"/>
      <c r="V14" s="197"/>
      <c r="W14" s="197"/>
      <c r="X14" s="197"/>
      <c r="Y14" s="197"/>
      <c r="Z14" s="197"/>
      <c r="AA14" s="197"/>
      <c r="AB14" s="197"/>
      <c r="AC14" s="197"/>
      <c r="AD14" s="197"/>
      <c r="AE14" s="197"/>
      <c r="AF14" s="197"/>
      <c r="AG14" s="197"/>
      <c r="AH14" s="197"/>
      <c r="AI14" s="197"/>
      <c r="AJ14" s="197"/>
      <c r="AK14" s="26" t="s">
        <v>26</v>
      </c>
      <c r="AN14" s="28" t="s">
        <v>28</v>
      </c>
      <c r="AR14" s="19"/>
      <c r="BE14" s="191"/>
      <c r="BS14" s="16" t="s">
        <v>6</v>
      </c>
    </row>
    <row r="15" spans="1:74" s="1" customFormat="1" ht="6.95" customHeight="1">
      <c r="B15" s="19"/>
      <c r="AR15" s="19"/>
      <c r="BE15" s="191"/>
      <c r="BS15" s="16" t="s">
        <v>3</v>
      </c>
    </row>
    <row r="16" spans="1:74" s="1" customFormat="1" ht="12" customHeight="1">
      <c r="B16" s="19"/>
      <c r="D16" s="26" t="s">
        <v>29</v>
      </c>
      <c r="AK16" s="26" t="s">
        <v>24</v>
      </c>
      <c r="AN16" s="24" t="s">
        <v>30</v>
      </c>
      <c r="AR16" s="19"/>
      <c r="BE16" s="191"/>
      <c r="BS16" s="16" t="s">
        <v>3</v>
      </c>
    </row>
    <row r="17" spans="1:71" s="1" customFormat="1" ht="18.399999999999999" customHeight="1">
      <c r="B17" s="19"/>
      <c r="E17" s="24" t="s">
        <v>31</v>
      </c>
      <c r="AK17" s="26" t="s">
        <v>26</v>
      </c>
      <c r="AN17" s="24" t="s">
        <v>32</v>
      </c>
      <c r="AR17" s="19"/>
      <c r="BE17" s="191"/>
      <c r="BS17" s="16" t="s">
        <v>33</v>
      </c>
    </row>
    <row r="18" spans="1:71" s="1" customFormat="1" ht="6.95" customHeight="1">
      <c r="B18" s="19"/>
      <c r="AR18" s="19"/>
      <c r="BE18" s="191"/>
      <c r="BS18" s="16" t="s">
        <v>6</v>
      </c>
    </row>
    <row r="19" spans="1:71" s="1" customFormat="1" ht="12" customHeight="1">
      <c r="B19" s="19"/>
      <c r="D19" s="26" t="s">
        <v>34</v>
      </c>
      <c r="AK19" s="26" t="s">
        <v>24</v>
      </c>
      <c r="AN19" s="24" t="s">
        <v>30</v>
      </c>
      <c r="AR19" s="19"/>
      <c r="BE19" s="191"/>
      <c r="BS19" s="16" t="s">
        <v>6</v>
      </c>
    </row>
    <row r="20" spans="1:71" s="1" customFormat="1" ht="18.399999999999999" customHeight="1">
      <c r="B20" s="19"/>
      <c r="E20" s="24" t="s">
        <v>31</v>
      </c>
      <c r="AK20" s="26" t="s">
        <v>26</v>
      </c>
      <c r="AN20" s="24" t="s">
        <v>32</v>
      </c>
      <c r="AR20" s="19"/>
      <c r="BE20" s="191"/>
      <c r="BS20" s="16" t="s">
        <v>33</v>
      </c>
    </row>
    <row r="21" spans="1:71" s="1" customFormat="1" ht="6.95" customHeight="1">
      <c r="B21" s="19"/>
      <c r="AR21" s="19"/>
      <c r="BE21" s="191"/>
    </row>
    <row r="22" spans="1:71" s="1" customFormat="1" ht="12" customHeight="1">
      <c r="B22" s="19"/>
      <c r="D22" s="26" t="s">
        <v>35</v>
      </c>
      <c r="AR22" s="19"/>
      <c r="BE22" s="191"/>
    </row>
    <row r="23" spans="1:71" s="1" customFormat="1" ht="16.5" customHeight="1">
      <c r="B23" s="19"/>
      <c r="E23" s="198" t="s">
        <v>1</v>
      </c>
      <c r="F23" s="198"/>
      <c r="G23" s="198"/>
      <c r="H23" s="198"/>
      <c r="I23" s="198"/>
      <c r="J23" s="198"/>
      <c r="K23" s="198"/>
      <c r="L23" s="198"/>
      <c r="M23" s="198"/>
      <c r="N23" s="198"/>
      <c r="O23" s="198"/>
      <c r="P23" s="198"/>
      <c r="Q23" s="198"/>
      <c r="R23" s="198"/>
      <c r="S23" s="198"/>
      <c r="T23" s="198"/>
      <c r="U23" s="198"/>
      <c r="V23" s="198"/>
      <c r="W23" s="198"/>
      <c r="X23" s="198"/>
      <c r="Y23" s="198"/>
      <c r="Z23" s="198"/>
      <c r="AA23" s="198"/>
      <c r="AB23" s="198"/>
      <c r="AC23" s="198"/>
      <c r="AD23" s="198"/>
      <c r="AE23" s="198"/>
      <c r="AF23" s="198"/>
      <c r="AG23" s="198"/>
      <c r="AH23" s="198"/>
      <c r="AI23" s="198"/>
      <c r="AJ23" s="198"/>
      <c r="AK23" s="198"/>
      <c r="AL23" s="198"/>
      <c r="AM23" s="198"/>
      <c r="AN23" s="198"/>
      <c r="AR23" s="19"/>
      <c r="BE23" s="191"/>
    </row>
    <row r="24" spans="1:71" s="1" customFormat="1" ht="6.95" customHeight="1">
      <c r="B24" s="19"/>
      <c r="AR24" s="19"/>
      <c r="BE24" s="191"/>
    </row>
    <row r="25" spans="1:71" s="1" customFormat="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91"/>
    </row>
    <row r="26" spans="1:71" s="2" customFormat="1" ht="25.9" customHeight="1">
      <c r="A26" s="31"/>
      <c r="B26" s="32"/>
      <c r="C26" s="31"/>
      <c r="D26" s="33" t="s">
        <v>36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199">
        <f>ROUND(AG94,2)</f>
        <v>0</v>
      </c>
      <c r="AL26" s="200"/>
      <c r="AM26" s="200"/>
      <c r="AN26" s="200"/>
      <c r="AO26" s="200"/>
      <c r="AP26" s="31"/>
      <c r="AQ26" s="31"/>
      <c r="AR26" s="32"/>
      <c r="BE26" s="191"/>
    </row>
    <row r="27" spans="1:7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191"/>
    </row>
    <row r="28" spans="1:71" s="2" customFormat="1" ht="12.75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201" t="s">
        <v>37</v>
      </c>
      <c r="M28" s="201"/>
      <c r="N28" s="201"/>
      <c r="O28" s="201"/>
      <c r="P28" s="201"/>
      <c r="Q28" s="31"/>
      <c r="R28" s="31"/>
      <c r="S28" s="31"/>
      <c r="T28" s="31"/>
      <c r="U28" s="31"/>
      <c r="V28" s="31"/>
      <c r="W28" s="201" t="s">
        <v>38</v>
      </c>
      <c r="X28" s="201"/>
      <c r="Y28" s="201"/>
      <c r="Z28" s="201"/>
      <c r="AA28" s="201"/>
      <c r="AB28" s="201"/>
      <c r="AC28" s="201"/>
      <c r="AD28" s="201"/>
      <c r="AE28" s="201"/>
      <c r="AF28" s="31"/>
      <c r="AG28" s="31"/>
      <c r="AH28" s="31"/>
      <c r="AI28" s="31"/>
      <c r="AJ28" s="31"/>
      <c r="AK28" s="201" t="s">
        <v>39</v>
      </c>
      <c r="AL28" s="201"/>
      <c r="AM28" s="201"/>
      <c r="AN28" s="201"/>
      <c r="AO28" s="201"/>
      <c r="AP28" s="31"/>
      <c r="AQ28" s="31"/>
      <c r="AR28" s="32"/>
      <c r="BE28" s="191"/>
    </row>
    <row r="29" spans="1:71" s="3" customFormat="1" ht="14.45" customHeight="1">
      <c r="B29" s="36"/>
      <c r="D29" s="26" t="s">
        <v>40</v>
      </c>
      <c r="F29" s="26" t="s">
        <v>41</v>
      </c>
      <c r="L29" s="204">
        <v>0.21</v>
      </c>
      <c r="M29" s="203"/>
      <c r="N29" s="203"/>
      <c r="O29" s="203"/>
      <c r="P29" s="203"/>
      <c r="W29" s="202">
        <f>ROUND(AZ94, 2)</f>
        <v>0</v>
      </c>
      <c r="X29" s="203"/>
      <c r="Y29" s="203"/>
      <c r="Z29" s="203"/>
      <c r="AA29" s="203"/>
      <c r="AB29" s="203"/>
      <c r="AC29" s="203"/>
      <c r="AD29" s="203"/>
      <c r="AE29" s="203"/>
      <c r="AK29" s="202">
        <f>ROUND(AV94, 2)</f>
        <v>0</v>
      </c>
      <c r="AL29" s="203"/>
      <c r="AM29" s="203"/>
      <c r="AN29" s="203"/>
      <c r="AO29" s="203"/>
      <c r="AR29" s="36"/>
      <c r="BE29" s="192"/>
    </row>
    <row r="30" spans="1:71" s="3" customFormat="1" ht="14.45" customHeight="1">
      <c r="B30" s="36"/>
      <c r="F30" s="26" t="s">
        <v>42</v>
      </c>
      <c r="L30" s="204">
        <v>0.15</v>
      </c>
      <c r="M30" s="203"/>
      <c r="N30" s="203"/>
      <c r="O30" s="203"/>
      <c r="P30" s="203"/>
      <c r="W30" s="202">
        <f>ROUND(BA94, 2)</f>
        <v>0</v>
      </c>
      <c r="X30" s="203"/>
      <c r="Y30" s="203"/>
      <c r="Z30" s="203"/>
      <c r="AA30" s="203"/>
      <c r="AB30" s="203"/>
      <c r="AC30" s="203"/>
      <c r="AD30" s="203"/>
      <c r="AE30" s="203"/>
      <c r="AK30" s="202">
        <f>ROUND(AW94, 2)</f>
        <v>0</v>
      </c>
      <c r="AL30" s="203"/>
      <c r="AM30" s="203"/>
      <c r="AN30" s="203"/>
      <c r="AO30" s="203"/>
      <c r="AR30" s="36"/>
      <c r="BE30" s="192"/>
    </row>
    <row r="31" spans="1:71" s="3" customFormat="1" ht="14.45" hidden="1" customHeight="1">
      <c r="B31" s="36"/>
      <c r="F31" s="26" t="s">
        <v>43</v>
      </c>
      <c r="L31" s="204">
        <v>0.21</v>
      </c>
      <c r="M31" s="203"/>
      <c r="N31" s="203"/>
      <c r="O31" s="203"/>
      <c r="P31" s="203"/>
      <c r="W31" s="202">
        <f>ROUND(BB94, 2)</f>
        <v>0</v>
      </c>
      <c r="X31" s="203"/>
      <c r="Y31" s="203"/>
      <c r="Z31" s="203"/>
      <c r="AA31" s="203"/>
      <c r="AB31" s="203"/>
      <c r="AC31" s="203"/>
      <c r="AD31" s="203"/>
      <c r="AE31" s="203"/>
      <c r="AK31" s="202">
        <v>0</v>
      </c>
      <c r="AL31" s="203"/>
      <c r="AM31" s="203"/>
      <c r="AN31" s="203"/>
      <c r="AO31" s="203"/>
      <c r="AR31" s="36"/>
      <c r="BE31" s="192"/>
    </row>
    <row r="32" spans="1:71" s="3" customFormat="1" ht="14.45" hidden="1" customHeight="1">
      <c r="B32" s="36"/>
      <c r="F32" s="26" t="s">
        <v>44</v>
      </c>
      <c r="L32" s="204">
        <v>0.15</v>
      </c>
      <c r="M32" s="203"/>
      <c r="N32" s="203"/>
      <c r="O32" s="203"/>
      <c r="P32" s="203"/>
      <c r="W32" s="202">
        <f>ROUND(BC94, 2)</f>
        <v>0</v>
      </c>
      <c r="X32" s="203"/>
      <c r="Y32" s="203"/>
      <c r="Z32" s="203"/>
      <c r="AA32" s="203"/>
      <c r="AB32" s="203"/>
      <c r="AC32" s="203"/>
      <c r="AD32" s="203"/>
      <c r="AE32" s="203"/>
      <c r="AK32" s="202">
        <v>0</v>
      </c>
      <c r="AL32" s="203"/>
      <c r="AM32" s="203"/>
      <c r="AN32" s="203"/>
      <c r="AO32" s="203"/>
      <c r="AR32" s="36"/>
      <c r="BE32" s="192"/>
    </row>
    <row r="33" spans="1:57" s="3" customFormat="1" ht="14.45" hidden="1" customHeight="1">
      <c r="B33" s="36"/>
      <c r="F33" s="26" t="s">
        <v>45</v>
      </c>
      <c r="L33" s="204">
        <v>0</v>
      </c>
      <c r="M33" s="203"/>
      <c r="N33" s="203"/>
      <c r="O33" s="203"/>
      <c r="P33" s="203"/>
      <c r="W33" s="202">
        <f>ROUND(BD94, 2)</f>
        <v>0</v>
      </c>
      <c r="X33" s="203"/>
      <c r="Y33" s="203"/>
      <c r="Z33" s="203"/>
      <c r="AA33" s="203"/>
      <c r="AB33" s="203"/>
      <c r="AC33" s="203"/>
      <c r="AD33" s="203"/>
      <c r="AE33" s="203"/>
      <c r="AK33" s="202">
        <v>0</v>
      </c>
      <c r="AL33" s="203"/>
      <c r="AM33" s="203"/>
      <c r="AN33" s="203"/>
      <c r="AO33" s="203"/>
      <c r="AR33" s="36"/>
      <c r="BE33" s="192"/>
    </row>
    <row r="34" spans="1:57" s="2" customFormat="1" ht="6.95" customHeight="1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191"/>
    </row>
    <row r="35" spans="1:57" s="2" customFormat="1" ht="25.9" customHeight="1">
      <c r="A35" s="31"/>
      <c r="B35" s="32"/>
      <c r="C35" s="37"/>
      <c r="D35" s="38" t="s">
        <v>46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47</v>
      </c>
      <c r="U35" s="39"/>
      <c r="V35" s="39"/>
      <c r="W35" s="39"/>
      <c r="X35" s="205" t="s">
        <v>48</v>
      </c>
      <c r="Y35" s="206"/>
      <c r="Z35" s="206"/>
      <c r="AA35" s="206"/>
      <c r="AB35" s="206"/>
      <c r="AC35" s="39"/>
      <c r="AD35" s="39"/>
      <c r="AE35" s="39"/>
      <c r="AF35" s="39"/>
      <c r="AG35" s="39"/>
      <c r="AH35" s="39"/>
      <c r="AI35" s="39"/>
      <c r="AJ35" s="39"/>
      <c r="AK35" s="207">
        <f>SUM(AK26:AK33)</f>
        <v>0</v>
      </c>
      <c r="AL35" s="206"/>
      <c r="AM35" s="206"/>
      <c r="AN35" s="206"/>
      <c r="AO35" s="208"/>
      <c r="AP35" s="37"/>
      <c r="AQ35" s="37"/>
      <c r="AR35" s="32"/>
      <c r="BE35" s="31"/>
    </row>
    <row r="36" spans="1:57" s="2" customFormat="1" ht="6.95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pans="1:57" s="2" customFormat="1" ht="14.45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pans="1:57" s="1" customFormat="1" ht="14.45" customHeight="1">
      <c r="B38" s="19"/>
      <c r="AR38" s="19"/>
    </row>
    <row r="39" spans="1:57" s="1" customFormat="1" ht="14.45" customHeight="1">
      <c r="B39" s="19"/>
      <c r="AR39" s="19"/>
    </row>
    <row r="40" spans="1:57" s="1" customFormat="1" ht="14.45" customHeight="1">
      <c r="B40" s="19"/>
      <c r="AR40" s="19"/>
    </row>
    <row r="41" spans="1:57" s="1" customFormat="1" ht="14.45" customHeight="1">
      <c r="B41" s="19"/>
      <c r="AR41" s="19"/>
    </row>
    <row r="42" spans="1:57" s="1" customFormat="1" ht="14.45" customHeight="1">
      <c r="B42" s="19"/>
      <c r="AR42" s="19"/>
    </row>
    <row r="43" spans="1:57" s="1" customFormat="1" ht="14.45" customHeight="1">
      <c r="B43" s="19"/>
      <c r="AR43" s="19"/>
    </row>
    <row r="44" spans="1:57" s="1" customFormat="1" ht="14.45" customHeight="1">
      <c r="B44" s="19"/>
      <c r="AR44" s="19"/>
    </row>
    <row r="45" spans="1:57" s="1" customFormat="1" ht="14.45" customHeight="1">
      <c r="B45" s="19"/>
      <c r="AR45" s="19"/>
    </row>
    <row r="46" spans="1:57" s="1" customFormat="1" ht="14.45" customHeight="1">
      <c r="B46" s="19"/>
      <c r="AR46" s="19"/>
    </row>
    <row r="47" spans="1:57" s="1" customFormat="1" ht="14.45" customHeight="1">
      <c r="B47" s="19"/>
      <c r="AR47" s="19"/>
    </row>
    <row r="48" spans="1:57" s="1" customFormat="1" ht="14.45" customHeight="1">
      <c r="B48" s="19"/>
      <c r="AR48" s="19"/>
    </row>
    <row r="49" spans="1:57" s="2" customFormat="1" ht="14.45" customHeight="1">
      <c r="B49" s="41"/>
      <c r="D49" s="42" t="s">
        <v>49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50</v>
      </c>
      <c r="AI49" s="43"/>
      <c r="AJ49" s="43"/>
      <c r="AK49" s="43"/>
      <c r="AL49" s="43"/>
      <c r="AM49" s="43"/>
      <c r="AN49" s="43"/>
      <c r="AO49" s="43"/>
      <c r="AR49" s="41"/>
    </row>
    <row r="50" spans="1:57" ht="11.25">
      <c r="B50" s="19"/>
      <c r="AR50" s="19"/>
    </row>
    <row r="51" spans="1:57" ht="11.25">
      <c r="B51" s="19"/>
      <c r="AR51" s="19"/>
    </row>
    <row r="52" spans="1:57" ht="11.25">
      <c r="B52" s="19"/>
      <c r="AR52" s="19"/>
    </row>
    <row r="53" spans="1:57" ht="11.25">
      <c r="B53" s="19"/>
      <c r="AR53" s="19"/>
    </row>
    <row r="54" spans="1:57" ht="11.25">
      <c r="B54" s="19"/>
      <c r="AR54" s="19"/>
    </row>
    <row r="55" spans="1:57" ht="11.25">
      <c r="B55" s="19"/>
      <c r="AR55" s="19"/>
    </row>
    <row r="56" spans="1:57" ht="11.25">
      <c r="B56" s="19"/>
      <c r="AR56" s="19"/>
    </row>
    <row r="57" spans="1:57" ht="11.25">
      <c r="B57" s="19"/>
      <c r="AR57" s="19"/>
    </row>
    <row r="58" spans="1:57" ht="11.25">
      <c r="B58" s="19"/>
      <c r="AR58" s="19"/>
    </row>
    <row r="59" spans="1:57" ht="11.25">
      <c r="B59" s="19"/>
      <c r="AR59" s="19"/>
    </row>
    <row r="60" spans="1:57" s="2" customFormat="1" ht="12.75">
      <c r="A60" s="31"/>
      <c r="B60" s="32"/>
      <c r="C60" s="31"/>
      <c r="D60" s="44" t="s">
        <v>51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4" t="s">
        <v>52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4" t="s">
        <v>51</v>
      </c>
      <c r="AI60" s="34"/>
      <c r="AJ60" s="34"/>
      <c r="AK60" s="34"/>
      <c r="AL60" s="34"/>
      <c r="AM60" s="44" t="s">
        <v>52</v>
      </c>
      <c r="AN60" s="34"/>
      <c r="AO60" s="34"/>
      <c r="AP60" s="31"/>
      <c r="AQ60" s="31"/>
      <c r="AR60" s="32"/>
      <c r="BE60" s="31"/>
    </row>
    <row r="61" spans="1:57" ht="11.25">
      <c r="B61" s="19"/>
      <c r="AR61" s="19"/>
    </row>
    <row r="62" spans="1:57" ht="11.25">
      <c r="B62" s="19"/>
      <c r="AR62" s="19"/>
    </row>
    <row r="63" spans="1:57" ht="11.25">
      <c r="B63" s="19"/>
      <c r="AR63" s="19"/>
    </row>
    <row r="64" spans="1:57" s="2" customFormat="1" ht="12.75">
      <c r="A64" s="31"/>
      <c r="B64" s="32"/>
      <c r="C64" s="31"/>
      <c r="D64" s="42" t="s">
        <v>53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54</v>
      </c>
      <c r="AI64" s="45"/>
      <c r="AJ64" s="45"/>
      <c r="AK64" s="45"/>
      <c r="AL64" s="45"/>
      <c r="AM64" s="45"/>
      <c r="AN64" s="45"/>
      <c r="AO64" s="45"/>
      <c r="AP64" s="31"/>
      <c r="AQ64" s="31"/>
      <c r="AR64" s="32"/>
      <c r="BE64" s="31"/>
    </row>
    <row r="65" spans="1:57" ht="11.25">
      <c r="B65" s="19"/>
      <c r="AR65" s="19"/>
    </row>
    <row r="66" spans="1:57" ht="11.25">
      <c r="B66" s="19"/>
      <c r="AR66" s="19"/>
    </row>
    <row r="67" spans="1:57" ht="11.25">
      <c r="B67" s="19"/>
      <c r="AR67" s="19"/>
    </row>
    <row r="68" spans="1:57" ht="11.25">
      <c r="B68" s="19"/>
      <c r="AR68" s="19"/>
    </row>
    <row r="69" spans="1:57" ht="11.25">
      <c r="B69" s="19"/>
      <c r="AR69" s="19"/>
    </row>
    <row r="70" spans="1:57" ht="11.25">
      <c r="B70" s="19"/>
      <c r="AR70" s="19"/>
    </row>
    <row r="71" spans="1:57" ht="11.25">
      <c r="B71" s="19"/>
      <c r="AR71" s="19"/>
    </row>
    <row r="72" spans="1:57" ht="11.25">
      <c r="B72" s="19"/>
      <c r="AR72" s="19"/>
    </row>
    <row r="73" spans="1:57" ht="11.25">
      <c r="B73" s="19"/>
      <c r="AR73" s="19"/>
    </row>
    <row r="74" spans="1:57" ht="11.25">
      <c r="B74" s="19"/>
      <c r="AR74" s="19"/>
    </row>
    <row r="75" spans="1:57" s="2" customFormat="1" ht="12.75">
      <c r="A75" s="31"/>
      <c r="B75" s="32"/>
      <c r="C75" s="31"/>
      <c r="D75" s="44" t="s">
        <v>51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4" t="s">
        <v>52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4" t="s">
        <v>51</v>
      </c>
      <c r="AI75" s="34"/>
      <c r="AJ75" s="34"/>
      <c r="AK75" s="34"/>
      <c r="AL75" s="34"/>
      <c r="AM75" s="44" t="s">
        <v>52</v>
      </c>
      <c r="AN75" s="34"/>
      <c r="AO75" s="34"/>
      <c r="AP75" s="31"/>
      <c r="AQ75" s="31"/>
      <c r="AR75" s="32"/>
      <c r="BE75" s="31"/>
    </row>
    <row r="76" spans="1:57" s="2" customFormat="1" ht="11.25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pans="1:57" s="2" customFormat="1" ht="6.9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2"/>
      <c r="BE77" s="31"/>
    </row>
    <row r="81" spans="1:9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2"/>
      <c r="BE81" s="31"/>
    </row>
    <row r="82" spans="1:91" s="2" customFormat="1" ht="24.95" customHeight="1">
      <c r="A82" s="31"/>
      <c r="B82" s="32"/>
      <c r="C82" s="20" t="s">
        <v>55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pans="1:9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pans="1:91" s="4" customFormat="1" ht="12" customHeight="1">
      <c r="B84" s="50"/>
      <c r="C84" s="26" t="s">
        <v>13</v>
      </c>
      <c r="L84" s="4" t="str">
        <f>K5</f>
        <v>21012</v>
      </c>
      <c r="AR84" s="50"/>
    </row>
    <row r="85" spans="1:91" s="5" customFormat="1" ht="36.950000000000003" customHeight="1">
      <c r="B85" s="51"/>
      <c r="C85" s="52" t="s">
        <v>16</v>
      </c>
      <c r="L85" s="209" t="str">
        <f>K6</f>
        <v>OBNOVA TORZA HRADEBNÍ ZDI</v>
      </c>
      <c r="M85" s="210"/>
      <c r="N85" s="210"/>
      <c r="O85" s="210"/>
      <c r="P85" s="210"/>
      <c r="Q85" s="210"/>
      <c r="R85" s="210"/>
      <c r="S85" s="210"/>
      <c r="T85" s="210"/>
      <c r="U85" s="210"/>
      <c r="V85" s="210"/>
      <c r="W85" s="210"/>
      <c r="X85" s="210"/>
      <c r="Y85" s="210"/>
      <c r="Z85" s="210"/>
      <c r="AA85" s="210"/>
      <c r="AB85" s="210"/>
      <c r="AC85" s="210"/>
      <c r="AD85" s="210"/>
      <c r="AE85" s="210"/>
      <c r="AF85" s="210"/>
      <c r="AG85" s="210"/>
      <c r="AH85" s="210"/>
      <c r="AI85" s="210"/>
      <c r="AJ85" s="210"/>
      <c r="AK85" s="210"/>
      <c r="AL85" s="210"/>
      <c r="AM85" s="210"/>
      <c r="AN85" s="210"/>
      <c r="AO85" s="210"/>
      <c r="AR85" s="51"/>
    </row>
    <row r="86" spans="1:91" s="2" customFormat="1" ht="6.95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pans="1:91" s="2" customFormat="1" ht="12" customHeight="1">
      <c r="A87" s="31"/>
      <c r="B87" s="32"/>
      <c r="C87" s="26" t="s">
        <v>19</v>
      </c>
      <c r="D87" s="31"/>
      <c r="E87" s="31"/>
      <c r="F87" s="31"/>
      <c r="G87" s="31"/>
      <c r="H87" s="31"/>
      <c r="I87" s="31"/>
      <c r="J87" s="31"/>
      <c r="K87" s="31"/>
      <c r="L87" s="53" t="str">
        <f>IF(K8="","",K8)</f>
        <v>Kolín II, Sokolská 545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21</v>
      </c>
      <c r="AJ87" s="31"/>
      <c r="AK87" s="31"/>
      <c r="AL87" s="31"/>
      <c r="AM87" s="211" t="str">
        <f>IF(AN8= "","",AN8)</f>
        <v>30. 3. 2021</v>
      </c>
      <c r="AN87" s="211"/>
      <c r="AO87" s="31"/>
      <c r="AP87" s="31"/>
      <c r="AQ87" s="31"/>
      <c r="AR87" s="32"/>
      <c r="BE87" s="31"/>
    </row>
    <row r="88" spans="1:91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pans="1:91" s="2" customFormat="1" ht="25.7" customHeight="1">
      <c r="A89" s="31"/>
      <c r="B89" s="32"/>
      <c r="C89" s="26" t="s">
        <v>23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>Město Kolín, Karlovo nám. 78, Kolín I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29</v>
      </c>
      <c r="AJ89" s="31"/>
      <c r="AK89" s="31"/>
      <c r="AL89" s="31"/>
      <c r="AM89" s="212" t="str">
        <f>IF(E17="","",E17)</f>
        <v>AZ PROJECT s.r.o., Plynárenská 830, Kolín IV</v>
      </c>
      <c r="AN89" s="213"/>
      <c r="AO89" s="213"/>
      <c r="AP89" s="213"/>
      <c r="AQ89" s="31"/>
      <c r="AR89" s="32"/>
      <c r="AS89" s="214" t="s">
        <v>56</v>
      </c>
      <c r="AT89" s="215"/>
      <c r="AU89" s="55"/>
      <c r="AV89" s="55"/>
      <c r="AW89" s="55"/>
      <c r="AX89" s="55"/>
      <c r="AY89" s="55"/>
      <c r="AZ89" s="55"/>
      <c r="BA89" s="55"/>
      <c r="BB89" s="55"/>
      <c r="BC89" s="55"/>
      <c r="BD89" s="56"/>
      <c r="BE89" s="31"/>
    </row>
    <row r="90" spans="1:91" s="2" customFormat="1" ht="25.7" customHeight="1">
      <c r="A90" s="31"/>
      <c r="B90" s="32"/>
      <c r="C90" s="26" t="s">
        <v>27</v>
      </c>
      <c r="D90" s="31"/>
      <c r="E90" s="31"/>
      <c r="F90" s="31"/>
      <c r="G90" s="31"/>
      <c r="H90" s="31"/>
      <c r="I90" s="31"/>
      <c r="J90" s="31"/>
      <c r="K90" s="31"/>
      <c r="L90" s="4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34</v>
      </c>
      <c r="AJ90" s="31"/>
      <c r="AK90" s="31"/>
      <c r="AL90" s="31"/>
      <c r="AM90" s="212" t="str">
        <f>IF(E20="","",E20)</f>
        <v>AZ PROJECT s.r.o., Plynárenská 830, Kolín IV</v>
      </c>
      <c r="AN90" s="213"/>
      <c r="AO90" s="213"/>
      <c r="AP90" s="213"/>
      <c r="AQ90" s="31"/>
      <c r="AR90" s="32"/>
      <c r="AS90" s="216"/>
      <c r="AT90" s="217"/>
      <c r="AU90" s="57"/>
      <c r="AV90" s="57"/>
      <c r="AW90" s="57"/>
      <c r="AX90" s="57"/>
      <c r="AY90" s="57"/>
      <c r="AZ90" s="57"/>
      <c r="BA90" s="57"/>
      <c r="BB90" s="57"/>
      <c r="BC90" s="57"/>
      <c r="BD90" s="58"/>
      <c r="BE90" s="31"/>
    </row>
    <row r="91" spans="1:91" s="2" customFormat="1" ht="10.9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216"/>
      <c r="AT91" s="217"/>
      <c r="AU91" s="57"/>
      <c r="AV91" s="57"/>
      <c r="AW91" s="57"/>
      <c r="AX91" s="57"/>
      <c r="AY91" s="57"/>
      <c r="AZ91" s="57"/>
      <c r="BA91" s="57"/>
      <c r="BB91" s="57"/>
      <c r="BC91" s="57"/>
      <c r="BD91" s="58"/>
      <c r="BE91" s="31"/>
    </row>
    <row r="92" spans="1:91" s="2" customFormat="1" ht="29.25" customHeight="1">
      <c r="A92" s="31"/>
      <c r="B92" s="32"/>
      <c r="C92" s="218" t="s">
        <v>57</v>
      </c>
      <c r="D92" s="219"/>
      <c r="E92" s="219"/>
      <c r="F92" s="219"/>
      <c r="G92" s="219"/>
      <c r="H92" s="59"/>
      <c r="I92" s="220" t="s">
        <v>58</v>
      </c>
      <c r="J92" s="219"/>
      <c r="K92" s="219"/>
      <c r="L92" s="219"/>
      <c r="M92" s="219"/>
      <c r="N92" s="219"/>
      <c r="O92" s="219"/>
      <c r="P92" s="219"/>
      <c r="Q92" s="219"/>
      <c r="R92" s="219"/>
      <c r="S92" s="219"/>
      <c r="T92" s="219"/>
      <c r="U92" s="219"/>
      <c r="V92" s="219"/>
      <c r="W92" s="219"/>
      <c r="X92" s="219"/>
      <c r="Y92" s="219"/>
      <c r="Z92" s="219"/>
      <c r="AA92" s="219"/>
      <c r="AB92" s="219"/>
      <c r="AC92" s="219"/>
      <c r="AD92" s="219"/>
      <c r="AE92" s="219"/>
      <c r="AF92" s="219"/>
      <c r="AG92" s="221" t="s">
        <v>59</v>
      </c>
      <c r="AH92" s="219"/>
      <c r="AI92" s="219"/>
      <c r="AJ92" s="219"/>
      <c r="AK92" s="219"/>
      <c r="AL92" s="219"/>
      <c r="AM92" s="219"/>
      <c r="AN92" s="220" t="s">
        <v>60</v>
      </c>
      <c r="AO92" s="219"/>
      <c r="AP92" s="222"/>
      <c r="AQ92" s="60" t="s">
        <v>61</v>
      </c>
      <c r="AR92" s="32"/>
      <c r="AS92" s="61" t="s">
        <v>62</v>
      </c>
      <c r="AT92" s="62" t="s">
        <v>63</v>
      </c>
      <c r="AU92" s="62" t="s">
        <v>64</v>
      </c>
      <c r="AV92" s="62" t="s">
        <v>65</v>
      </c>
      <c r="AW92" s="62" t="s">
        <v>66</v>
      </c>
      <c r="AX92" s="62" t="s">
        <v>67</v>
      </c>
      <c r="AY92" s="62" t="s">
        <v>68</v>
      </c>
      <c r="AZ92" s="62" t="s">
        <v>69</v>
      </c>
      <c r="BA92" s="62" t="s">
        <v>70</v>
      </c>
      <c r="BB92" s="62" t="s">
        <v>71</v>
      </c>
      <c r="BC92" s="62" t="s">
        <v>72</v>
      </c>
      <c r="BD92" s="63" t="s">
        <v>73</v>
      </c>
      <c r="BE92" s="31"/>
    </row>
    <row r="93" spans="1:91" s="2" customFormat="1" ht="10.9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4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6"/>
      <c r="BE93" s="31"/>
    </row>
    <row r="94" spans="1:91" s="6" customFormat="1" ht="32.450000000000003" customHeight="1">
      <c r="B94" s="67"/>
      <c r="C94" s="68" t="s">
        <v>74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230">
        <f>ROUND(AG95,2)</f>
        <v>0</v>
      </c>
      <c r="AH94" s="230"/>
      <c r="AI94" s="230"/>
      <c r="AJ94" s="230"/>
      <c r="AK94" s="230"/>
      <c r="AL94" s="230"/>
      <c r="AM94" s="230"/>
      <c r="AN94" s="231">
        <f>SUM(AG94,AT94)</f>
        <v>0</v>
      </c>
      <c r="AO94" s="231"/>
      <c r="AP94" s="231"/>
      <c r="AQ94" s="71" t="s">
        <v>1</v>
      </c>
      <c r="AR94" s="67"/>
      <c r="AS94" s="72">
        <f>ROUND(AS95,2)</f>
        <v>0</v>
      </c>
      <c r="AT94" s="73">
        <f>ROUND(SUM(AV94:AW94),2)</f>
        <v>0</v>
      </c>
      <c r="AU94" s="74">
        <f>ROUND(AU95,5)</f>
        <v>0</v>
      </c>
      <c r="AV94" s="73">
        <f>ROUND(AZ94*L29,2)</f>
        <v>0</v>
      </c>
      <c r="AW94" s="73">
        <f>ROUND(BA94*L30,2)</f>
        <v>0</v>
      </c>
      <c r="AX94" s="73">
        <f>ROUND(BB94*L29,2)</f>
        <v>0</v>
      </c>
      <c r="AY94" s="73">
        <f>ROUND(BC94*L30,2)</f>
        <v>0</v>
      </c>
      <c r="AZ94" s="73">
        <f t="shared" ref="AZ94:BD95" si="0">ROUND(AZ95,2)</f>
        <v>0</v>
      </c>
      <c r="BA94" s="73">
        <f t="shared" si="0"/>
        <v>0</v>
      </c>
      <c r="BB94" s="73">
        <f t="shared" si="0"/>
        <v>0</v>
      </c>
      <c r="BC94" s="73">
        <f t="shared" si="0"/>
        <v>0</v>
      </c>
      <c r="BD94" s="75">
        <f t="shared" si="0"/>
        <v>0</v>
      </c>
      <c r="BS94" s="76" t="s">
        <v>75</v>
      </c>
      <c r="BT94" s="76" t="s">
        <v>76</v>
      </c>
      <c r="BU94" s="77" t="s">
        <v>77</v>
      </c>
      <c r="BV94" s="76" t="s">
        <v>78</v>
      </c>
      <c r="BW94" s="76" t="s">
        <v>4</v>
      </c>
      <c r="BX94" s="76" t="s">
        <v>79</v>
      </c>
      <c r="CL94" s="76" t="s">
        <v>1</v>
      </c>
    </row>
    <row r="95" spans="1:91" s="7" customFormat="1" ht="24.75" customHeight="1">
      <c r="B95" s="78"/>
      <c r="C95" s="79"/>
      <c r="D95" s="226" t="s">
        <v>14</v>
      </c>
      <c r="E95" s="226"/>
      <c r="F95" s="226"/>
      <c r="G95" s="226"/>
      <c r="H95" s="226"/>
      <c r="I95" s="80"/>
      <c r="J95" s="226" t="s">
        <v>418</v>
      </c>
      <c r="K95" s="226"/>
      <c r="L95" s="226"/>
      <c r="M95" s="226"/>
      <c r="N95" s="226"/>
      <c r="O95" s="226"/>
      <c r="P95" s="226"/>
      <c r="Q95" s="226"/>
      <c r="R95" s="226"/>
      <c r="S95" s="226"/>
      <c r="T95" s="226"/>
      <c r="U95" s="226"/>
      <c r="V95" s="226"/>
      <c r="W95" s="226"/>
      <c r="X95" s="226"/>
      <c r="Y95" s="226"/>
      <c r="Z95" s="226"/>
      <c r="AA95" s="226"/>
      <c r="AB95" s="226"/>
      <c r="AC95" s="226"/>
      <c r="AD95" s="226"/>
      <c r="AE95" s="226"/>
      <c r="AF95" s="226"/>
      <c r="AG95" s="225">
        <f>ROUND(AG96,2)</f>
        <v>0</v>
      </c>
      <c r="AH95" s="224"/>
      <c r="AI95" s="224"/>
      <c r="AJ95" s="224"/>
      <c r="AK95" s="224"/>
      <c r="AL95" s="224"/>
      <c r="AM95" s="224"/>
      <c r="AN95" s="223">
        <f>SUM(AG95,AT95)</f>
        <v>0</v>
      </c>
      <c r="AO95" s="224"/>
      <c r="AP95" s="224"/>
      <c r="AQ95" s="81" t="s">
        <v>80</v>
      </c>
      <c r="AR95" s="78"/>
      <c r="AS95" s="82">
        <f>ROUND(AS96,2)</f>
        <v>0</v>
      </c>
      <c r="AT95" s="83">
        <f>ROUND(SUM(AV95:AW95),2)</f>
        <v>0</v>
      </c>
      <c r="AU95" s="84">
        <f>ROUND(AU96,5)</f>
        <v>0</v>
      </c>
      <c r="AV95" s="83">
        <f>ROUND(AZ95*L29,2)</f>
        <v>0</v>
      </c>
      <c r="AW95" s="83">
        <f>ROUND(BA95*L30,2)</f>
        <v>0</v>
      </c>
      <c r="AX95" s="83">
        <f>ROUND(BB95*L29,2)</f>
        <v>0</v>
      </c>
      <c r="AY95" s="83">
        <f>ROUND(BC95*L30,2)</f>
        <v>0</v>
      </c>
      <c r="AZ95" s="83">
        <f t="shared" si="0"/>
        <v>0</v>
      </c>
      <c r="BA95" s="83">
        <f t="shared" si="0"/>
        <v>0</v>
      </c>
      <c r="BB95" s="83">
        <f t="shared" si="0"/>
        <v>0</v>
      </c>
      <c r="BC95" s="83">
        <f t="shared" si="0"/>
        <v>0</v>
      </c>
      <c r="BD95" s="85">
        <f t="shared" si="0"/>
        <v>0</v>
      </c>
      <c r="BS95" s="86" t="s">
        <v>75</v>
      </c>
      <c r="BT95" s="86" t="s">
        <v>81</v>
      </c>
      <c r="BU95" s="86" t="s">
        <v>77</v>
      </c>
      <c r="BV95" s="86" t="s">
        <v>78</v>
      </c>
      <c r="BW95" s="86" t="s">
        <v>82</v>
      </c>
      <c r="BX95" s="86" t="s">
        <v>4</v>
      </c>
      <c r="CL95" s="86" t="s">
        <v>1</v>
      </c>
      <c r="CM95" s="86" t="s">
        <v>83</v>
      </c>
    </row>
    <row r="96" spans="1:91" s="4" customFormat="1" ht="23.25" customHeight="1">
      <c r="A96" s="87" t="s">
        <v>84</v>
      </c>
      <c r="B96" s="50"/>
      <c r="C96" s="10"/>
      <c r="D96" s="10"/>
      <c r="E96" s="229" t="s">
        <v>14</v>
      </c>
      <c r="F96" s="229"/>
      <c r="G96" s="229"/>
      <c r="H96" s="229"/>
      <c r="I96" s="229"/>
      <c r="J96" s="10"/>
      <c r="K96" s="229" t="s">
        <v>418</v>
      </c>
      <c r="L96" s="229"/>
      <c r="M96" s="229"/>
      <c r="N96" s="229"/>
      <c r="O96" s="229"/>
      <c r="P96" s="229"/>
      <c r="Q96" s="229"/>
      <c r="R96" s="229"/>
      <c r="S96" s="229"/>
      <c r="T96" s="229"/>
      <c r="U96" s="229"/>
      <c r="V96" s="229"/>
      <c r="W96" s="229"/>
      <c r="X96" s="229"/>
      <c r="Y96" s="229"/>
      <c r="Z96" s="229"/>
      <c r="AA96" s="229"/>
      <c r="AB96" s="229"/>
      <c r="AC96" s="229"/>
      <c r="AD96" s="229"/>
      <c r="AE96" s="229"/>
      <c r="AF96" s="229"/>
      <c r="AG96" s="227">
        <f>'21012 - PROVIZORNÍ ZAJIŠT...'!J32</f>
        <v>0</v>
      </c>
      <c r="AH96" s="228"/>
      <c r="AI96" s="228"/>
      <c r="AJ96" s="228"/>
      <c r="AK96" s="228"/>
      <c r="AL96" s="228"/>
      <c r="AM96" s="228"/>
      <c r="AN96" s="227">
        <f>SUM(AG96,AT96)</f>
        <v>0</v>
      </c>
      <c r="AO96" s="228"/>
      <c r="AP96" s="228"/>
      <c r="AQ96" s="88" t="s">
        <v>85</v>
      </c>
      <c r="AR96" s="50"/>
      <c r="AS96" s="89">
        <v>0</v>
      </c>
      <c r="AT96" s="90">
        <f>ROUND(SUM(AV96:AW96),2)</f>
        <v>0</v>
      </c>
      <c r="AU96" s="91">
        <f>'21012 - PROVIZORNÍ ZAJIŠT...'!P137</f>
        <v>0</v>
      </c>
      <c r="AV96" s="90">
        <f>'21012 - PROVIZORNÍ ZAJIŠT...'!J35</f>
        <v>0</v>
      </c>
      <c r="AW96" s="90">
        <f>'21012 - PROVIZORNÍ ZAJIŠT...'!J36</f>
        <v>0</v>
      </c>
      <c r="AX96" s="90">
        <f>'21012 - PROVIZORNÍ ZAJIŠT...'!J37</f>
        <v>0</v>
      </c>
      <c r="AY96" s="90">
        <f>'21012 - PROVIZORNÍ ZAJIŠT...'!J38</f>
        <v>0</v>
      </c>
      <c r="AZ96" s="90">
        <f>'21012 - PROVIZORNÍ ZAJIŠT...'!F35</f>
        <v>0</v>
      </c>
      <c r="BA96" s="90">
        <f>'21012 - PROVIZORNÍ ZAJIŠT...'!F36</f>
        <v>0</v>
      </c>
      <c r="BB96" s="90">
        <f>'21012 - PROVIZORNÍ ZAJIŠT...'!F37</f>
        <v>0</v>
      </c>
      <c r="BC96" s="90">
        <f>'21012 - PROVIZORNÍ ZAJIŠT...'!F38</f>
        <v>0</v>
      </c>
      <c r="BD96" s="92">
        <f>'21012 - PROVIZORNÍ ZAJIŠT...'!F39</f>
        <v>0</v>
      </c>
      <c r="BT96" s="24" t="s">
        <v>83</v>
      </c>
      <c r="BV96" s="24" t="s">
        <v>78</v>
      </c>
      <c r="BW96" s="24" t="s">
        <v>86</v>
      </c>
      <c r="BX96" s="24" t="s">
        <v>82</v>
      </c>
      <c r="CL96" s="24" t="s">
        <v>1</v>
      </c>
    </row>
    <row r="97" spans="1:57" s="2" customFormat="1" ht="30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2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  <row r="98" spans="1:57" s="2" customFormat="1" ht="6.95" customHeight="1">
      <c r="A98" s="31"/>
      <c r="B98" s="46"/>
      <c r="C98" s="47"/>
      <c r="D98" s="47"/>
      <c r="E98" s="47"/>
      <c r="F98" s="47"/>
      <c r="G98" s="47"/>
      <c r="H98" s="47"/>
      <c r="I98" s="47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32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</row>
  </sheetData>
  <mergeCells count="46">
    <mergeCell ref="AR2:BE2"/>
    <mergeCell ref="AN96:AP96"/>
    <mergeCell ref="AG96:AM96"/>
    <mergeCell ref="E96:I96"/>
    <mergeCell ref="K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6" location="'21012 - PROVIZORNÍ ZAJIŠT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53"/>
  <sheetViews>
    <sheetView showGridLines="0" topLeftCell="A256" workbookViewId="0">
      <selection activeCell="E127" sqref="E127:H127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2" t="s">
        <v>5</v>
      </c>
      <c r="M2" s="194"/>
      <c r="N2" s="194"/>
      <c r="O2" s="194"/>
      <c r="P2" s="194"/>
      <c r="Q2" s="194"/>
      <c r="R2" s="194"/>
      <c r="S2" s="194"/>
      <c r="T2" s="194"/>
      <c r="U2" s="194"/>
      <c r="V2" s="194"/>
      <c r="AT2" s="16" t="s">
        <v>86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spans="1:46" s="1" customFormat="1" ht="24.95" customHeight="1">
      <c r="B4" s="19"/>
      <c r="D4" s="20" t="s">
        <v>87</v>
      </c>
      <c r="L4" s="19"/>
      <c r="M4" s="93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16</v>
      </c>
      <c r="L6" s="19"/>
    </row>
    <row r="7" spans="1:46" s="1" customFormat="1" ht="16.5" customHeight="1">
      <c r="B7" s="19"/>
      <c r="E7" s="233" t="str">
        <f>'Rekapitulace stavby'!K6</f>
        <v>OBNOVA TORZA HRADEBNÍ ZDI</v>
      </c>
      <c r="F7" s="234"/>
      <c r="G7" s="234"/>
      <c r="H7" s="234"/>
      <c r="L7" s="19"/>
    </row>
    <row r="8" spans="1:46" s="1" customFormat="1" ht="12" customHeight="1">
      <c r="B8" s="19"/>
      <c r="D8" s="26" t="s">
        <v>88</v>
      </c>
      <c r="L8" s="19"/>
    </row>
    <row r="9" spans="1:46" s="2" customFormat="1" ht="16.5" customHeight="1">
      <c r="A9" s="31"/>
      <c r="B9" s="32"/>
      <c r="C9" s="31"/>
      <c r="D9" s="31"/>
      <c r="E9" s="233" t="s">
        <v>419</v>
      </c>
      <c r="F9" s="235"/>
      <c r="G9" s="235"/>
      <c r="H9" s="235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2"/>
      <c r="C10" s="31"/>
      <c r="D10" s="26" t="s">
        <v>89</v>
      </c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2"/>
      <c r="C11" s="31"/>
      <c r="D11" s="31"/>
      <c r="E11" s="209" t="s">
        <v>419</v>
      </c>
      <c r="F11" s="235"/>
      <c r="G11" s="235"/>
      <c r="H11" s="235"/>
      <c r="I11" s="31"/>
      <c r="J11" s="31"/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2"/>
      <c r="C13" s="31"/>
      <c r="D13" s="26" t="s">
        <v>17</v>
      </c>
      <c r="E13" s="31"/>
      <c r="F13" s="24" t="s">
        <v>1</v>
      </c>
      <c r="G13" s="31"/>
      <c r="H13" s="31"/>
      <c r="I13" s="26" t="s">
        <v>18</v>
      </c>
      <c r="J13" s="24" t="s">
        <v>1</v>
      </c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19</v>
      </c>
      <c r="E14" s="31"/>
      <c r="F14" s="24" t="s">
        <v>20</v>
      </c>
      <c r="G14" s="31"/>
      <c r="H14" s="31"/>
      <c r="I14" s="26" t="s">
        <v>21</v>
      </c>
      <c r="J14" s="54" t="str">
        <f>'Rekapitulace stavby'!AN8</f>
        <v>30. 3. 2021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2"/>
      <c r="C16" s="31"/>
      <c r="D16" s="26" t="s">
        <v>23</v>
      </c>
      <c r="E16" s="31"/>
      <c r="F16" s="31"/>
      <c r="G16" s="31"/>
      <c r="H16" s="31"/>
      <c r="I16" s="26" t="s">
        <v>24</v>
      </c>
      <c r="J16" s="24" t="s">
        <v>1</v>
      </c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2"/>
      <c r="C17" s="31"/>
      <c r="D17" s="31"/>
      <c r="E17" s="24" t="s">
        <v>25</v>
      </c>
      <c r="F17" s="31"/>
      <c r="G17" s="31"/>
      <c r="H17" s="31"/>
      <c r="I17" s="26" t="s">
        <v>26</v>
      </c>
      <c r="J17" s="24" t="s">
        <v>1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2"/>
      <c r="C19" s="31"/>
      <c r="D19" s="26" t="s">
        <v>27</v>
      </c>
      <c r="E19" s="31"/>
      <c r="F19" s="31"/>
      <c r="G19" s="31"/>
      <c r="H19" s="31"/>
      <c r="I19" s="26" t="s">
        <v>24</v>
      </c>
      <c r="J19" s="27" t="str">
        <f>'Rekapitulace stavby'!AN13</f>
        <v>Vyplň údaj</v>
      </c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2"/>
      <c r="C20" s="31"/>
      <c r="D20" s="31"/>
      <c r="E20" s="236" t="str">
        <f>'Rekapitulace stavby'!E14</f>
        <v>Vyplň údaj</v>
      </c>
      <c r="F20" s="193"/>
      <c r="G20" s="193"/>
      <c r="H20" s="193"/>
      <c r="I20" s="26" t="s">
        <v>26</v>
      </c>
      <c r="J20" s="27" t="str">
        <f>'Rekapitulace stavby'!AN14</f>
        <v>Vyplň údaj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2"/>
      <c r="C22" s="31"/>
      <c r="D22" s="26" t="s">
        <v>29</v>
      </c>
      <c r="E22" s="31"/>
      <c r="F22" s="31"/>
      <c r="G22" s="31"/>
      <c r="H22" s="31"/>
      <c r="I22" s="26" t="s">
        <v>24</v>
      </c>
      <c r="J22" s="24" t="s">
        <v>30</v>
      </c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2"/>
      <c r="C23" s="31"/>
      <c r="D23" s="31"/>
      <c r="E23" s="24" t="s">
        <v>31</v>
      </c>
      <c r="F23" s="31"/>
      <c r="G23" s="31"/>
      <c r="H23" s="31"/>
      <c r="I23" s="26" t="s">
        <v>26</v>
      </c>
      <c r="J23" s="24" t="s">
        <v>32</v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2"/>
      <c r="C25" s="31"/>
      <c r="D25" s="26" t="s">
        <v>34</v>
      </c>
      <c r="E25" s="31"/>
      <c r="F25" s="31"/>
      <c r="G25" s="31"/>
      <c r="H25" s="31"/>
      <c r="I25" s="26" t="s">
        <v>24</v>
      </c>
      <c r="J25" s="24" t="s">
        <v>30</v>
      </c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2"/>
      <c r="C26" s="31"/>
      <c r="D26" s="31"/>
      <c r="E26" s="24" t="s">
        <v>31</v>
      </c>
      <c r="F26" s="31"/>
      <c r="G26" s="31"/>
      <c r="H26" s="31"/>
      <c r="I26" s="26" t="s">
        <v>26</v>
      </c>
      <c r="J26" s="24" t="s">
        <v>32</v>
      </c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2"/>
      <c r="C28" s="31"/>
      <c r="D28" s="26" t="s">
        <v>35</v>
      </c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94"/>
      <c r="B29" s="95"/>
      <c r="C29" s="94"/>
      <c r="D29" s="94"/>
      <c r="E29" s="198" t="s">
        <v>1</v>
      </c>
      <c r="F29" s="198"/>
      <c r="G29" s="198"/>
      <c r="H29" s="198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2"/>
      <c r="C32" s="31"/>
      <c r="D32" s="97" t="s">
        <v>36</v>
      </c>
      <c r="E32" s="31"/>
      <c r="F32" s="31"/>
      <c r="G32" s="31"/>
      <c r="H32" s="31"/>
      <c r="I32" s="31"/>
      <c r="J32" s="70">
        <f>ROUND(J137, 2)</f>
        <v>0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2"/>
      <c r="C33" s="31"/>
      <c r="D33" s="65"/>
      <c r="E33" s="65"/>
      <c r="F33" s="65"/>
      <c r="G33" s="65"/>
      <c r="H33" s="65"/>
      <c r="I33" s="65"/>
      <c r="J33" s="65"/>
      <c r="K33" s="65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31"/>
      <c r="F34" s="35" t="s">
        <v>38</v>
      </c>
      <c r="G34" s="31"/>
      <c r="H34" s="31"/>
      <c r="I34" s="35" t="s">
        <v>37</v>
      </c>
      <c r="J34" s="35" t="s">
        <v>39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2"/>
      <c r="C35" s="31"/>
      <c r="D35" s="98" t="s">
        <v>40</v>
      </c>
      <c r="E35" s="26" t="s">
        <v>41</v>
      </c>
      <c r="F35" s="99">
        <f>ROUND((SUM(BE137:BE252)),  2)</f>
        <v>0</v>
      </c>
      <c r="G35" s="31"/>
      <c r="H35" s="31"/>
      <c r="I35" s="100">
        <v>0.21</v>
      </c>
      <c r="J35" s="99">
        <f>ROUND(((SUM(BE137:BE252))*I35),  2)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2"/>
      <c r="C36" s="31"/>
      <c r="D36" s="31"/>
      <c r="E36" s="26" t="s">
        <v>42</v>
      </c>
      <c r="F36" s="99">
        <f>ROUND((SUM(BF137:BF252)),  2)</f>
        <v>0</v>
      </c>
      <c r="G36" s="31"/>
      <c r="H36" s="31"/>
      <c r="I36" s="100">
        <v>0.15</v>
      </c>
      <c r="J36" s="99">
        <f>ROUND(((SUM(BF137:BF252))*I36),  2)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43</v>
      </c>
      <c r="F37" s="99">
        <f>ROUND((SUM(BG137:BG252)),  2)</f>
        <v>0</v>
      </c>
      <c r="G37" s="31"/>
      <c r="H37" s="31"/>
      <c r="I37" s="100">
        <v>0.21</v>
      </c>
      <c r="J37" s="99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2"/>
      <c r="C38" s="31"/>
      <c r="D38" s="31"/>
      <c r="E38" s="26" t="s">
        <v>44</v>
      </c>
      <c r="F38" s="99">
        <f>ROUND((SUM(BH137:BH252)),  2)</f>
        <v>0</v>
      </c>
      <c r="G38" s="31"/>
      <c r="H38" s="31"/>
      <c r="I38" s="100">
        <v>0.15</v>
      </c>
      <c r="J38" s="99">
        <f>0</f>
        <v>0</v>
      </c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2"/>
      <c r="C39" s="31"/>
      <c r="D39" s="31"/>
      <c r="E39" s="26" t="s">
        <v>45</v>
      </c>
      <c r="F39" s="99">
        <f>ROUND((SUM(BI137:BI252)),  2)</f>
        <v>0</v>
      </c>
      <c r="G39" s="31"/>
      <c r="H39" s="31"/>
      <c r="I39" s="100">
        <v>0</v>
      </c>
      <c r="J39" s="99">
        <f>0</f>
        <v>0</v>
      </c>
      <c r="K39" s="3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2"/>
      <c r="C41" s="101"/>
      <c r="D41" s="102" t="s">
        <v>46</v>
      </c>
      <c r="E41" s="59"/>
      <c r="F41" s="59"/>
      <c r="G41" s="103" t="s">
        <v>47</v>
      </c>
      <c r="H41" s="104" t="s">
        <v>48</v>
      </c>
      <c r="I41" s="59"/>
      <c r="J41" s="105">
        <f>SUM(J32:J39)</f>
        <v>0</v>
      </c>
      <c r="K41" s="106"/>
      <c r="L41" s="4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49</v>
      </c>
      <c r="E50" s="43"/>
      <c r="F50" s="43"/>
      <c r="G50" s="42" t="s">
        <v>50</v>
      </c>
      <c r="H50" s="43"/>
      <c r="I50" s="43"/>
      <c r="J50" s="43"/>
      <c r="K50" s="43"/>
      <c r="L50" s="41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1"/>
      <c r="B61" s="32"/>
      <c r="C61" s="31"/>
      <c r="D61" s="44" t="s">
        <v>51</v>
      </c>
      <c r="E61" s="34"/>
      <c r="F61" s="107" t="s">
        <v>52</v>
      </c>
      <c r="G61" s="44" t="s">
        <v>51</v>
      </c>
      <c r="H61" s="34"/>
      <c r="I61" s="34"/>
      <c r="J61" s="108" t="s">
        <v>52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1"/>
      <c r="B65" s="32"/>
      <c r="C65" s="31"/>
      <c r="D65" s="42" t="s">
        <v>53</v>
      </c>
      <c r="E65" s="45"/>
      <c r="F65" s="45"/>
      <c r="G65" s="42" t="s">
        <v>54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1"/>
      <c r="B76" s="32"/>
      <c r="C76" s="31"/>
      <c r="D76" s="44" t="s">
        <v>51</v>
      </c>
      <c r="E76" s="34"/>
      <c r="F76" s="107" t="s">
        <v>52</v>
      </c>
      <c r="G76" s="44" t="s">
        <v>51</v>
      </c>
      <c r="H76" s="34"/>
      <c r="I76" s="34"/>
      <c r="J76" s="108" t="s">
        <v>52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90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>
      <c r="A85" s="31"/>
      <c r="B85" s="32"/>
      <c r="C85" s="31"/>
      <c r="D85" s="31"/>
      <c r="E85" s="233" t="str">
        <f>E7</f>
        <v>OBNOVA TORZA HRADEBNÍ ZDI</v>
      </c>
      <c r="F85" s="234"/>
      <c r="G85" s="234"/>
      <c r="H85" s="234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9"/>
      <c r="C86" s="26" t="s">
        <v>88</v>
      </c>
      <c r="L86" s="19"/>
    </row>
    <row r="87" spans="1:31" s="2" customFormat="1" ht="16.5" customHeight="1">
      <c r="A87" s="31"/>
      <c r="B87" s="32"/>
      <c r="C87" s="31"/>
      <c r="D87" s="31"/>
      <c r="E87" s="233" t="s">
        <v>419</v>
      </c>
      <c r="F87" s="235"/>
      <c r="G87" s="235"/>
      <c r="H87" s="235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89</v>
      </c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1"/>
      <c r="D89" s="31"/>
      <c r="E89" s="209" t="str">
        <f>E11</f>
        <v>21012 - OBNOVA TORZA HRADEBNÍ ZDI</v>
      </c>
      <c r="F89" s="235"/>
      <c r="G89" s="235"/>
      <c r="H89" s="235"/>
      <c r="I89" s="31"/>
      <c r="J89" s="31"/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19</v>
      </c>
      <c r="D91" s="31"/>
      <c r="E91" s="31"/>
      <c r="F91" s="24" t="str">
        <f>F14</f>
        <v>Kolín II, Sokolská 545</v>
      </c>
      <c r="G91" s="31"/>
      <c r="H91" s="31"/>
      <c r="I91" s="26" t="s">
        <v>21</v>
      </c>
      <c r="J91" s="54" t="str">
        <f>IF(J14="","",J14)</f>
        <v>30. 3. 2021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40.15" customHeight="1">
      <c r="A93" s="31"/>
      <c r="B93" s="32"/>
      <c r="C93" s="26" t="s">
        <v>23</v>
      </c>
      <c r="D93" s="31"/>
      <c r="E93" s="31"/>
      <c r="F93" s="24" t="str">
        <f>E17</f>
        <v>Město Kolín, Karlovo nám. 78, Kolín I</v>
      </c>
      <c r="G93" s="31"/>
      <c r="H93" s="31"/>
      <c r="I93" s="26" t="s">
        <v>29</v>
      </c>
      <c r="J93" s="29" t="str">
        <f>E23</f>
        <v>AZ PROJECT s.r.o., Plynárenská 830, Kolín IV</v>
      </c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40.15" customHeight="1">
      <c r="A94" s="31"/>
      <c r="B94" s="32"/>
      <c r="C94" s="26" t="s">
        <v>27</v>
      </c>
      <c r="D94" s="31"/>
      <c r="E94" s="31"/>
      <c r="F94" s="24" t="str">
        <f>IF(E20="","",E20)</f>
        <v>Vyplň údaj</v>
      </c>
      <c r="G94" s="31"/>
      <c r="H94" s="31"/>
      <c r="I94" s="26" t="s">
        <v>34</v>
      </c>
      <c r="J94" s="29" t="str">
        <f>E26</f>
        <v>AZ PROJECT s.r.o., Plynárenská 830, Kolín IV</v>
      </c>
      <c r="K94" s="3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09" t="s">
        <v>91</v>
      </c>
      <c r="D96" s="101"/>
      <c r="E96" s="101"/>
      <c r="F96" s="101"/>
      <c r="G96" s="101"/>
      <c r="H96" s="101"/>
      <c r="I96" s="101"/>
      <c r="J96" s="110" t="s">
        <v>92</v>
      </c>
      <c r="K96" s="10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11" t="s">
        <v>93</v>
      </c>
      <c r="D98" s="31"/>
      <c r="E98" s="31"/>
      <c r="F98" s="31"/>
      <c r="G98" s="31"/>
      <c r="H98" s="31"/>
      <c r="I98" s="31"/>
      <c r="J98" s="70">
        <f>J137</f>
        <v>0</v>
      </c>
      <c r="K98" s="31"/>
      <c r="L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6" t="s">
        <v>94</v>
      </c>
    </row>
    <row r="99" spans="1:47" s="9" customFormat="1" ht="24.95" customHeight="1">
      <c r="B99" s="112"/>
      <c r="D99" s="113" t="s">
        <v>95</v>
      </c>
      <c r="E99" s="114"/>
      <c r="F99" s="114"/>
      <c r="G99" s="114"/>
      <c r="H99" s="114"/>
      <c r="I99" s="114"/>
      <c r="J99" s="115">
        <f>J138</f>
        <v>0</v>
      </c>
      <c r="L99" s="112"/>
    </row>
    <row r="100" spans="1:47" s="10" customFormat="1" ht="19.899999999999999" customHeight="1">
      <c r="B100" s="116"/>
      <c r="D100" s="117" t="s">
        <v>96</v>
      </c>
      <c r="E100" s="118"/>
      <c r="F100" s="118"/>
      <c r="G100" s="118"/>
      <c r="H100" s="118"/>
      <c r="I100" s="118"/>
      <c r="J100" s="119">
        <f>J139</f>
        <v>0</v>
      </c>
      <c r="L100" s="116"/>
    </row>
    <row r="101" spans="1:47" s="10" customFormat="1" ht="19.899999999999999" customHeight="1">
      <c r="B101" s="116"/>
      <c r="D101" s="117" t="s">
        <v>97</v>
      </c>
      <c r="E101" s="118"/>
      <c r="F101" s="118"/>
      <c r="G101" s="118"/>
      <c r="H101" s="118"/>
      <c r="I101" s="118"/>
      <c r="J101" s="119">
        <f>J141</f>
        <v>0</v>
      </c>
      <c r="L101" s="116"/>
    </row>
    <row r="102" spans="1:47" s="10" customFormat="1" ht="19.899999999999999" customHeight="1">
      <c r="B102" s="116"/>
      <c r="D102" s="117" t="s">
        <v>98</v>
      </c>
      <c r="E102" s="118"/>
      <c r="F102" s="118"/>
      <c r="G102" s="118"/>
      <c r="H102" s="118"/>
      <c r="I102" s="118"/>
      <c r="J102" s="119">
        <f>J155</f>
        <v>0</v>
      </c>
      <c r="L102" s="116"/>
    </row>
    <row r="103" spans="1:47" s="10" customFormat="1" ht="19.899999999999999" customHeight="1">
      <c r="B103" s="116"/>
      <c r="D103" s="117" t="s">
        <v>99</v>
      </c>
      <c r="E103" s="118"/>
      <c r="F103" s="118"/>
      <c r="G103" s="118"/>
      <c r="H103" s="118"/>
      <c r="I103" s="118"/>
      <c r="J103" s="119">
        <f>J162</f>
        <v>0</v>
      </c>
      <c r="L103" s="116"/>
    </row>
    <row r="104" spans="1:47" s="10" customFormat="1" ht="19.899999999999999" customHeight="1">
      <c r="B104" s="116"/>
      <c r="D104" s="117" t="s">
        <v>100</v>
      </c>
      <c r="E104" s="118"/>
      <c r="F104" s="118"/>
      <c r="G104" s="118"/>
      <c r="H104" s="118"/>
      <c r="I104" s="118"/>
      <c r="J104" s="119">
        <f>J174</f>
        <v>0</v>
      </c>
      <c r="L104" s="116"/>
    </row>
    <row r="105" spans="1:47" s="10" customFormat="1" ht="19.899999999999999" customHeight="1">
      <c r="B105" s="116"/>
      <c r="D105" s="117" t="s">
        <v>101</v>
      </c>
      <c r="E105" s="118"/>
      <c r="F105" s="118"/>
      <c r="G105" s="118"/>
      <c r="H105" s="118"/>
      <c r="I105" s="118"/>
      <c r="J105" s="119">
        <f>J182</f>
        <v>0</v>
      </c>
      <c r="L105" s="116"/>
    </row>
    <row r="106" spans="1:47" s="9" customFormat="1" ht="24.95" customHeight="1">
      <c r="B106" s="112"/>
      <c r="D106" s="113" t="s">
        <v>102</v>
      </c>
      <c r="E106" s="114"/>
      <c r="F106" s="114"/>
      <c r="G106" s="114"/>
      <c r="H106" s="114"/>
      <c r="I106" s="114"/>
      <c r="J106" s="115">
        <f>J184</f>
        <v>0</v>
      </c>
      <c r="L106" s="112"/>
    </row>
    <row r="107" spans="1:47" s="10" customFormat="1" ht="19.899999999999999" customHeight="1">
      <c r="B107" s="116"/>
      <c r="D107" s="117" t="s">
        <v>103</v>
      </c>
      <c r="E107" s="118"/>
      <c r="F107" s="118"/>
      <c r="G107" s="118"/>
      <c r="H107" s="118"/>
      <c r="I107" s="118"/>
      <c r="J107" s="119">
        <f>J185</f>
        <v>0</v>
      </c>
      <c r="L107" s="116"/>
    </row>
    <row r="108" spans="1:47" s="10" customFormat="1" ht="19.899999999999999" customHeight="1">
      <c r="B108" s="116"/>
      <c r="D108" s="117" t="s">
        <v>104</v>
      </c>
      <c r="E108" s="118"/>
      <c r="F108" s="118"/>
      <c r="G108" s="118"/>
      <c r="H108" s="118"/>
      <c r="I108" s="118"/>
      <c r="J108" s="119">
        <f>J195</f>
        <v>0</v>
      </c>
      <c r="L108" s="116"/>
    </row>
    <row r="109" spans="1:47" s="10" customFormat="1" ht="19.899999999999999" customHeight="1">
      <c r="B109" s="116"/>
      <c r="D109" s="117" t="s">
        <v>105</v>
      </c>
      <c r="E109" s="118"/>
      <c r="F109" s="118"/>
      <c r="G109" s="118"/>
      <c r="H109" s="118"/>
      <c r="I109" s="118"/>
      <c r="J109" s="119">
        <f>J228</f>
        <v>0</v>
      </c>
      <c r="L109" s="116"/>
    </row>
    <row r="110" spans="1:47" s="10" customFormat="1" ht="19.899999999999999" customHeight="1">
      <c r="B110" s="116"/>
      <c r="D110" s="117" t="s">
        <v>106</v>
      </c>
      <c r="E110" s="118"/>
      <c r="F110" s="118"/>
      <c r="G110" s="118"/>
      <c r="H110" s="118"/>
      <c r="I110" s="118"/>
      <c r="J110" s="119">
        <f>J232</f>
        <v>0</v>
      </c>
      <c r="L110" s="116"/>
    </row>
    <row r="111" spans="1:47" s="10" customFormat="1" ht="19.899999999999999" customHeight="1">
      <c r="B111" s="116"/>
      <c r="D111" s="117" t="s">
        <v>107</v>
      </c>
      <c r="E111" s="118"/>
      <c r="F111" s="118"/>
      <c r="G111" s="118"/>
      <c r="H111" s="118"/>
      <c r="I111" s="118"/>
      <c r="J111" s="119">
        <f>J237</f>
        <v>0</v>
      </c>
      <c r="L111" s="116"/>
    </row>
    <row r="112" spans="1:47" s="9" customFormat="1" ht="24.95" customHeight="1">
      <c r="B112" s="112"/>
      <c r="D112" s="113" t="s">
        <v>108</v>
      </c>
      <c r="E112" s="114"/>
      <c r="F112" s="114"/>
      <c r="G112" s="114"/>
      <c r="H112" s="114"/>
      <c r="I112" s="114"/>
      <c r="J112" s="115">
        <f>J246</f>
        <v>0</v>
      </c>
      <c r="L112" s="112"/>
    </row>
    <row r="113" spans="1:31" s="10" customFormat="1" ht="19.899999999999999" customHeight="1">
      <c r="B113" s="116"/>
      <c r="D113" s="117" t="s">
        <v>109</v>
      </c>
      <c r="E113" s="118"/>
      <c r="F113" s="118"/>
      <c r="G113" s="118"/>
      <c r="H113" s="118"/>
      <c r="I113" s="118"/>
      <c r="J113" s="119">
        <f>J247</f>
        <v>0</v>
      </c>
      <c r="L113" s="116"/>
    </row>
    <row r="114" spans="1:31" s="10" customFormat="1" ht="19.899999999999999" customHeight="1">
      <c r="B114" s="116"/>
      <c r="D114" s="117" t="s">
        <v>110</v>
      </c>
      <c r="E114" s="118"/>
      <c r="F114" s="118"/>
      <c r="G114" s="118"/>
      <c r="H114" s="118"/>
      <c r="I114" s="118"/>
      <c r="J114" s="119">
        <f>J249</f>
        <v>0</v>
      </c>
      <c r="L114" s="116"/>
    </row>
    <row r="115" spans="1:31" s="10" customFormat="1" ht="19.899999999999999" customHeight="1">
      <c r="B115" s="116"/>
      <c r="D115" s="117" t="s">
        <v>111</v>
      </c>
      <c r="E115" s="118"/>
      <c r="F115" s="118"/>
      <c r="G115" s="118"/>
      <c r="H115" s="118"/>
      <c r="I115" s="118"/>
      <c r="J115" s="119">
        <f>J251</f>
        <v>0</v>
      </c>
      <c r="L115" s="116"/>
    </row>
    <row r="116" spans="1:31" s="2" customFormat="1" ht="21.75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31" s="2" customFormat="1" ht="6.95" customHeight="1">
      <c r="A117" s="31"/>
      <c r="B117" s="46"/>
      <c r="C117" s="47"/>
      <c r="D117" s="47"/>
      <c r="E117" s="47"/>
      <c r="F117" s="47"/>
      <c r="G117" s="47"/>
      <c r="H117" s="47"/>
      <c r="I117" s="47"/>
      <c r="J117" s="47"/>
      <c r="K117" s="47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21" spans="1:31" s="2" customFormat="1" ht="6.95" customHeight="1">
      <c r="A121" s="31"/>
      <c r="B121" s="48"/>
      <c r="C121" s="49"/>
      <c r="D121" s="49"/>
      <c r="E121" s="49"/>
      <c r="F121" s="49"/>
      <c r="G121" s="49"/>
      <c r="H121" s="49"/>
      <c r="I121" s="49"/>
      <c r="J121" s="49"/>
      <c r="K121" s="49"/>
      <c r="L121" s="4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31" s="2" customFormat="1" ht="24.95" customHeight="1">
      <c r="A122" s="31"/>
      <c r="B122" s="32"/>
      <c r="C122" s="20" t="s">
        <v>112</v>
      </c>
      <c r="D122" s="31"/>
      <c r="E122" s="31"/>
      <c r="F122" s="31"/>
      <c r="G122" s="31"/>
      <c r="H122" s="31"/>
      <c r="I122" s="31"/>
      <c r="J122" s="31"/>
      <c r="K122" s="31"/>
      <c r="L122" s="4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31" s="2" customFormat="1" ht="6.95" customHeight="1">
      <c r="A123" s="31"/>
      <c r="B123" s="32"/>
      <c r="C123" s="31"/>
      <c r="D123" s="31"/>
      <c r="E123" s="31"/>
      <c r="F123" s="31"/>
      <c r="G123" s="31"/>
      <c r="H123" s="31"/>
      <c r="I123" s="31"/>
      <c r="J123" s="31"/>
      <c r="K123" s="31"/>
      <c r="L123" s="4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31" s="2" customFormat="1" ht="12" customHeight="1">
      <c r="A124" s="31"/>
      <c r="B124" s="32"/>
      <c r="C124" s="26" t="s">
        <v>16</v>
      </c>
      <c r="D124" s="31"/>
      <c r="E124" s="31"/>
      <c r="F124" s="31"/>
      <c r="G124" s="31"/>
      <c r="H124" s="31"/>
      <c r="I124" s="31"/>
      <c r="J124" s="31"/>
      <c r="K124" s="31"/>
      <c r="L124" s="4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31" s="2" customFormat="1" ht="16.5" customHeight="1">
      <c r="A125" s="31"/>
      <c r="B125" s="32"/>
      <c r="C125" s="31"/>
      <c r="D125" s="31"/>
      <c r="E125" s="233" t="str">
        <f>E7</f>
        <v>OBNOVA TORZA HRADEBNÍ ZDI</v>
      </c>
      <c r="F125" s="234"/>
      <c r="G125" s="234"/>
      <c r="H125" s="234"/>
      <c r="I125" s="31"/>
      <c r="J125" s="31"/>
      <c r="K125" s="31"/>
      <c r="L125" s="4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1" customFormat="1" ht="12" customHeight="1">
      <c r="B126" s="19"/>
      <c r="C126" s="26" t="s">
        <v>88</v>
      </c>
      <c r="L126" s="19"/>
    </row>
    <row r="127" spans="1:31" s="2" customFormat="1" ht="16.5" customHeight="1">
      <c r="A127" s="31"/>
      <c r="B127" s="32"/>
      <c r="C127" s="31"/>
      <c r="D127" s="31"/>
      <c r="E127" s="233" t="s">
        <v>419</v>
      </c>
      <c r="F127" s="235"/>
      <c r="G127" s="235"/>
      <c r="H127" s="235"/>
      <c r="I127" s="31"/>
      <c r="J127" s="31"/>
      <c r="K127" s="31"/>
      <c r="L127" s="4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2" customFormat="1" ht="12" customHeight="1">
      <c r="A128" s="31"/>
      <c r="B128" s="32"/>
      <c r="C128" s="26" t="s">
        <v>89</v>
      </c>
      <c r="D128" s="31"/>
      <c r="E128" s="31"/>
      <c r="F128" s="31"/>
      <c r="G128" s="31"/>
      <c r="H128" s="31"/>
      <c r="I128" s="31"/>
      <c r="J128" s="31"/>
      <c r="K128" s="31"/>
      <c r="L128" s="4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2" customFormat="1" ht="16.5" customHeight="1">
      <c r="A129" s="31"/>
      <c r="B129" s="32"/>
      <c r="C129" s="31"/>
      <c r="D129" s="31"/>
      <c r="E129" s="209" t="str">
        <f>E11</f>
        <v>21012 - OBNOVA TORZA HRADEBNÍ ZDI</v>
      </c>
      <c r="F129" s="235"/>
      <c r="G129" s="235"/>
      <c r="H129" s="235"/>
      <c r="I129" s="31"/>
      <c r="J129" s="31"/>
      <c r="K129" s="31"/>
      <c r="L129" s="4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5" s="2" customFormat="1" ht="6.95" customHeight="1">
      <c r="A130" s="31"/>
      <c r="B130" s="32"/>
      <c r="C130" s="31"/>
      <c r="D130" s="31"/>
      <c r="E130" s="31"/>
      <c r="F130" s="31"/>
      <c r="G130" s="31"/>
      <c r="H130" s="31"/>
      <c r="I130" s="31"/>
      <c r="J130" s="31"/>
      <c r="K130" s="31"/>
      <c r="L130" s="41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pans="1:65" s="2" customFormat="1" ht="12" customHeight="1">
      <c r="A131" s="31"/>
      <c r="B131" s="32"/>
      <c r="C131" s="26" t="s">
        <v>19</v>
      </c>
      <c r="D131" s="31"/>
      <c r="E131" s="31"/>
      <c r="F131" s="24" t="str">
        <f>F14</f>
        <v>Kolín II, Sokolská 545</v>
      </c>
      <c r="G131" s="31"/>
      <c r="H131" s="31"/>
      <c r="I131" s="26" t="s">
        <v>21</v>
      </c>
      <c r="J131" s="54" t="str">
        <f>IF(J14="","",J14)</f>
        <v>30. 3. 2021</v>
      </c>
      <c r="K131" s="31"/>
      <c r="L131" s="4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  <row r="132" spans="1:65" s="2" customFormat="1" ht="6.95" customHeight="1">
      <c r="A132" s="31"/>
      <c r="B132" s="32"/>
      <c r="C132" s="31"/>
      <c r="D132" s="31"/>
      <c r="E132" s="31"/>
      <c r="F132" s="31"/>
      <c r="G132" s="31"/>
      <c r="H132" s="31"/>
      <c r="I132" s="31"/>
      <c r="J132" s="31"/>
      <c r="K132" s="31"/>
      <c r="L132" s="41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</row>
    <row r="133" spans="1:65" s="2" customFormat="1" ht="40.15" customHeight="1">
      <c r="A133" s="31"/>
      <c r="B133" s="32"/>
      <c r="C133" s="26" t="s">
        <v>23</v>
      </c>
      <c r="D133" s="31"/>
      <c r="E133" s="31"/>
      <c r="F133" s="24" t="str">
        <f>E17</f>
        <v>Město Kolín, Karlovo nám. 78, Kolín I</v>
      </c>
      <c r="G133" s="31"/>
      <c r="H133" s="31"/>
      <c r="I133" s="26" t="s">
        <v>29</v>
      </c>
      <c r="J133" s="29" t="str">
        <f>E23</f>
        <v>AZ PROJECT s.r.o., Plynárenská 830, Kolín IV</v>
      </c>
      <c r="K133" s="31"/>
      <c r="L133" s="4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  <row r="134" spans="1:65" s="2" customFormat="1" ht="40.15" customHeight="1">
      <c r="A134" s="31"/>
      <c r="B134" s="32"/>
      <c r="C134" s="26" t="s">
        <v>27</v>
      </c>
      <c r="D134" s="31"/>
      <c r="E134" s="31"/>
      <c r="F134" s="24" t="str">
        <f>IF(E20="","",E20)</f>
        <v>Vyplň údaj</v>
      </c>
      <c r="G134" s="31"/>
      <c r="H134" s="31"/>
      <c r="I134" s="26" t="s">
        <v>34</v>
      </c>
      <c r="J134" s="29" t="str">
        <f>E26</f>
        <v>AZ PROJECT s.r.o., Plynárenská 830, Kolín IV</v>
      </c>
      <c r="K134" s="31"/>
      <c r="L134" s="41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</row>
    <row r="135" spans="1:65" s="2" customFormat="1" ht="10.35" customHeight="1">
      <c r="A135" s="31"/>
      <c r="B135" s="32"/>
      <c r="C135" s="31"/>
      <c r="D135" s="31"/>
      <c r="E135" s="31"/>
      <c r="F135" s="31"/>
      <c r="G135" s="31"/>
      <c r="H135" s="31"/>
      <c r="I135" s="31"/>
      <c r="J135" s="31"/>
      <c r="K135" s="31"/>
      <c r="L135" s="41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</row>
    <row r="136" spans="1:65" s="11" customFormat="1" ht="29.25" customHeight="1">
      <c r="A136" s="120"/>
      <c r="B136" s="121"/>
      <c r="C136" s="122" t="s">
        <v>113</v>
      </c>
      <c r="D136" s="123" t="s">
        <v>61</v>
      </c>
      <c r="E136" s="123" t="s">
        <v>57</v>
      </c>
      <c r="F136" s="123" t="s">
        <v>58</v>
      </c>
      <c r="G136" s="123" t="s">
        <v>114</v>
      </c>
      <c r="H136" s="123" t="s">
        <v>115</v>
      </c>
      <c r="I136" s="123" t="s">
        <v>116</v>
      </c>
      <c r="J136" s="123" t="s">
        <v>92</v>
      </c>
      <c r="K136" s="124" t="s">
        <v>117</v>
      </c>
      <c r="L136" s="125"/>
      <c r="M136" s="61" t="s">
        <v>1</v>
      </c>
      <c r="N136" s="62" t="s">
        <v>40</v>
      </c>
      <c r="O136" s="62" t="s">
        <v>118</v>
      </c>
      <c r="P136" s="62" t="s">
        <v>119</v>
      </c>
      <c r="Q136" s="62" t="s">
        <v>120</v>
      </c>
      <c r="R136" s="62" t="s">
        <v>121</v>
      </c>
      <c r="S136" s="62" t="s">
        <v>122</v>
      </c>
      <c r="T136" s="63" t="s">
        <v>123</v>
      </c>
      <c r="U136" s="120"/>
      <c r="V136" s="120"/>
      <c r="W136" s="120"/>
      <c r="X136" s="120"/>
      <c r="Y136" s="120"/>
      <c r="Z136" s="120"/>
      <c r="AA136" s="120"/>
      <c r="AB136" s="120"/>
      <c r="AC136" s="120"/>
      <c r="AD136" s="120"/>
      <c r="AE136" s="120"/>
    </row>
    <row r="137" spans="1:65" s="2" customFormat="1" ht="22.9" customHeight="1">
      <c r="A137" s="31"/>
      <c r="B137" s="32"/>
      <c r="C137" s="68" t="s">
        <v>124</v>
      </c>
      <c r="D137" s="31"/>
      <c r="E137" s="31"/>
      <c r="F137" s="31"/>
      <c r="G137" s="31"/>
      <c r="H137" s="31"/>
      <c r="I137" s="31"/>
      <c r="J137" s="126">
        <f>BK137</f>
        <v>0</v>
      </c>
      <c r="K137" s="31"/>
      <c r="L137" s="32"/>
      <c r="M137" s="64"/>
      <c r="N137" s="55"/>
      <c r="O137" s="65"/>
      <c r="P137" s="127">
        <f>P138+P184+P246</f>
        <v>0</v>
      </c>
      <c r="Q137" s="65"/>
      <c r="R137" s="127">
        <f>R138+R184+R246</f>
        <v>15.584330290000002</v>
      </c>
      <c r="S137" s="65"/>
      <c r="T137" s="128">
        <f>T138+T184+T246</f>
        <v>1.9656750000000001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6" t="s">
        <v>75</v>
      </c>
      <c r="AU137" s="16" t="s">
        <v>94</v>
      </c>
      <c r="BK137" s="129">
        <f>BK138+BK184+BK246</f>
        <v>0</v>
      </c>
    </row>
    <row r="138" spans="1:65" s="12" customFormat="1" ht="25.9" customHeight="1">
      <c r="B138" s="130"/>
      <c r="D138" s="131" t="s">
        <v>75</v>
      </c>
      <c r="E138" s="132" t="s">
        <v>125</v>
      </c>
      <c r="F138" s="132" t="s">
        <v>126</v>
      </c>
      <c r="I138" s="133"/>
      <c r="J138" s="134">
        <f>BK138</f>
        <v>0</v>
      </c>
      <c r="L138" s="130"/>
      <c r="M138" s="135"/>
      <c r="N138" s="136"/>
      <c r="O138" s="136"/>
      <c r="P138" s="137">
        <f>P139+P141+P155+P162+P174+P182</f>
        <v>0</v>
      </c>
      <c r="Q138" s="136"/>
      <c r="R138" s="137">
        <f>R139+R141+R155+R162+R174+R182</f>
        <v>13.139700100000002</v>
      </c>
      <c r="S138" s="136"/>
      <c r="T138" s="138">
        <f>T139+T141+T155+T162+T174+T182</f>
        <v>0.68940000000000001</v>
      </c>
      <c r="AR138" s="131" t="s">
        <v>81</v>
      </c>
      <c r="AT138" s="139" t="s">
        <v>75</v>
      </c>
      <c r="AU138" s="139" t="s">
        <v>76</v>
      </c>
      <c r="AY138" s="131" t="s">
        <v>127</v>
      </c>
      <c r="BK138" s="140">
        <f>BK139+BK141+BK155+BK162+BK174+BK182</f>
        <v>0</v>
      </c>
    </row>
    <row r="139" spans="1:65" s="12" customFormat="1" ht="22.9" customHeight="1">
      <c r="B139" s="130"/>
      <c r="D139" s="131" t="s">
        <v>75</v>
      </c>
      <c r="E139" s="141" t="s">
        <v>81</v>
      </c>
      <c r="F139" s="141" t="s">
        <v>128</v>
      </c>
      <c r="I139" s="133"/>
      <c r="J139" s="142">
        <f>BK139</f>
        <v>0</v>
      </c>
      <c r="L139" s="130"/>
      <c r="M139" s="135"/>
      <c r="N139" s="136"/>
      <c r="O139" s="136"/>
      <c r="P139" s="137">
        <f>P140</f>
        <v>0</v>
      </c>
      <c r="Q139" s="136"/>
      <c r="R139" s="137">
        <f>R140</f>
        <v>0</v>
      </c>
      <c r="S139" s="136"/>
      <c r="T139" s="138">
        <f>T140</f>
        <v>0</v>
      </c>
      <c r="AR139" s="131" t="s">
        <v>81</v>
      </c>
      <c r="AT139" s="139" t="s">
        <v>75</v>
      </c>
      <c r="AU139" s="139" t="s">
        <v>81</v>
      </c>
      <c r="AY139" s="131" t="s">
        <v>127</v>
      </c>
      <c r="BK139" s="140">
        <f>BK140</f>
        <v>0</v>
      </c>
    </row>
    <row r="140" spans="1:65" s="2" customFormat="1" ht="33" customHeight="1">
      <c r="A140" s="31"/>
      <c r="B140" s="143"/>
      <c r="C140" s="144" t="s">
        <v>81</v>
      </c>
      <c r="D140" s="144" t="s">
        <v>129</v>
      </c>
      <c r="E140" s="145" t="s">
        <v>130</v>
      </c>
      <c r="F140" s="146" t="s">
        <v>131</v>
      </c>
      <c r="G140" s="147" t="s">
        <v>132</v>
      </c>
      <c r="H140" s="148">
        <v>4</v>
      </c>
      <c r="I140" s="149"/>
      <c r="J140" s="150">
        <f>ROUND(I140*H140,2)</f>
        <v>0</v>
      </c>
      <c r="K140" s="146" t="s">
        <v>133</v>
      </c>
      <c r="L140" s="32"/>
      <c r="M140" s="151" t="s">
        <v>1</v>
      </c>
      <c r="N140" s="152" t="s">
        <v>41</v>
      </c>
      <c r="O140" s="57"/>
      <c r="P140" s="153">
        <f>O140*H140</f>
        <v>0</v>
      </c>
      <c r="Q140" s="153">
        <v>0</v>
      </c>
      <c r="R140" s="153">
        <f>Q140*H140</f>
        <v>0</v>
      </c>
      <c r="S140" s="153">
        <v>0</v>
      </c>
      <c r="T140" s="154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55" t="s">
        <v>134</v>
      </c>
      <c r="AT140" s="155" t="s">
        <v>129</v>
      </c>
      <c r="AU140" s="155" t="s">
        <v>83</v>
      </c>
      <c r="AY140" s="16" t="s">
        <v>127</v>
      </c>
      <c r="BE140" s="156">
        <f>IF(N140="základní",J140,0)</f>
        <v>0</v>
      </c>
      <c r="BF140" s="156">
        <f>IF(N140="snížená",J140,0)</f>
        <v>0</v>
      </c>
      <c r="BG140" s="156">
        <f>IF(N140="zákl. přenesená",J140,0)</f>
        <v>0</v>
      </c>
      <c r="BH140" s="156">
        <f>IF(N140="sníž. přenesená",J140,0)</f>
        <v>0</v>
      </c>
      <c r="BI140" s="156">
        <f>IF(N140="nulová",J140,0)</f>
        <v>0</v>
      </c>
      <c r="BJ140" s="16" t="s">
        <v>81</v>
      </c>
      <c r="BK140" s="156">
        <f>ROUND(I140*H140,2)</f>
        <v>0</v>
      </c>
      <c r="BL140" s="16" t="s">
        <v>134</v>
      </c>
      <c r="BM140" s="155" t="s">
        <v>135</v>
      </c>
    </row>
    <row r="141" spans="1:65" s="12" customFormat="1" ht="22.9" customHeight="1">
      <c r="B141" s="130"/>
      <c r="D141" s="131" t="s">
        <v>75</v>
      </c>
      <c r="E141" s="141" t="s">
        <v>136</v>
      </c>
      <c r="F141" s="141" t="s">
        <v>137</v>
      </c>
      <c r="I141" s="133"/>
      <c r="J141" s="142">
        <f>BK141</f>
        <v>0</v>
      </c>
      <c r="L141" s="130"/>
      <c r="M141" s="135"/>
      <c r="N141" s="136"/>
      <c r="O141" s="136"/>
      <c r="P141" s="137">
        <f>SUM(P142:P154)</f>
        <v>0</v>
      </c>
      <c r="Q141" s="136"/>
      <c r="R141" s="137">
        <f>SUM(R142:R154)</f>
        <v>13.003309300000002</v>
      </c>
      <c r="S141" s="136"/>
      <c r="T141" s="138">
        <f>SUM(T142:T154)</f>
        <v>0</v>
      </c>
      <c r="AR141" s="131" t="s">
        <v>81</v>
      </c>
      <c r="AT141" s="139" t="s">
        <v>75</v>
      </c>
      <c r="AU141" s="139" t="s">
        <v>81</v>
      </c>
      <c r="AY141" s="131" t="s">
        <v>127</v>
      </c>
      <c r="BK141" s="140">
        <f>SUM(BK142:BK154)</f>
        <v>0</v>
      </c>
    </row>
    <row r="142" spans="1:65" s="2" customFormat="1" ht="24">
      <c r="A142" s="31"/>
      <c r="B142" s="143"/>
      <c r="C142" s="144" t="s">
        <v>83</v>
      </c>
      <c r="D142" s="144" t="s">
        <v>129</v>
      </c>
      <c r="E142" s="145" t="s">
        <v>138</v>
      </c>
      <c r="F142" s="146" t="s">
        <v>139</v>
      </c>
      <c r="G142" s="147" t="s">
        <v>140</v>
      </c>
      <c r="H142" s="148">
        <v>2</v>
      </c>
      <c r="I142" s="149"/>
      <c r="J142" s="150">
        <f>ROUND(I142*H142,2)</f>
        <v>0</v>
      </c>
      <c r="K142" s="146" t="s">
        <v>133</v>
      </c>
      <c r="L142" s="32"/>
      <c r="M142" s="151" t="s">
        <v>1</v>
      </c>
      <c r="N142" s="152" t="s">
        <v>41</v>
      </c>
      <c r="O142" s="57"/>
      <c r="P142" s="153">
        <f>O142*H142</f>
        <v>0</v>
      </c>
      <c r="Q142" s="153">
        <v>0.28977000000000003</v>
      </c>
      <c r="R142" s="153">
        <f>Q142*H142</f>
        <v>0.57954000000000006</v>
      </c>
      <c r="S142" s="153">
        <v>0</v>
      </c>
      <c r="T142" s="154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55" t="s">
        <v>134</v>
      </c>
      <c r="AT142" s="155" t="s">
        <v>129</v>
      </c>
      <c r="AU142" s="155" t="s">
        <v>83</v>
      </c>
      <c r="AY142" s="16" t="s">
        <v>127</v>
      </c>
      <c r="BE142" s="156">
        <f>IF(N142="základní",J142,0)</f>
        <v>0</v>
      </c>
      <c r="BF142" s="156">
        <f>IF(N142="snížená",J142,0)</f>
        <v>0</v>
      </c>
      <c r="BG142" s="156">
        <f>IF(N142="zákl. přenesená",J142,0)</f>
        <v>0</v>
      </c>
      <c r="BH142" s="156">
        <f>IF(N142="sníž. přenesená",J142,0)</f>
        <v>0</v>
      </c>
      <c r="BI142" s="156">
        <f>IF(N142="nulová",J142,0)</f>
        <v>0</v>
      </c>
      <c r="BJ142" s="16" t="s">
        <v>81</v>
      </c>
      <c r="BK142" s="156">
        <f>ROUND(I142*H142,2)</f>
        <v>0</v>
      </c>
      <c r="BL142" s="16" t="s">
        <v>134</v>
      </c>
      <c r="BM142" s="155" t="s">
        <v>141</v>
      </c>
    </row>
    <row r="143" spans="1:65" s="2" customFormat="1" ht="24">
      <c r="A143" s="31"/>
      <c r="B143" s="143"/>
      <c r="C143" s="144" t="s">
        <v>136</v>
      </c>
      <c r="D143" s="144" t="s">
        <v>129</v>
      </c>
      <c r="E143" s="145" t="s">
        <v>142</v>
      </c>
      <c r="F143" s="146" t="s">
        <v>143</v>
      </c>
      <c r="G143" s="147" t="s">
        <v>144</v>
      </c>
      <c r="H143" s="148">
        <v>1.1879999999999999</v>
      </c>
      <c r="I143" s="149"/>
      <c r="J143" s="150">
        <f>ROUND(I143*H143,2)</f>
        <v>0</v>
      </c>
      <c r="K143" s="146" t="s">
        <v>133</v>
      </c>
      <c r="L143" s="32"/>
      <c r="M143" s="151" t="s">
        <v>1</v>
      </c>
      <c r="N143" s="152" t="s">
        <v>41</v>
      </c>
      <c r="O143" s="57"/>
      <c r="P143" s="153">
        <f>O143*H143</f>
        <v>0</v>
      </c>
      <c r="Q143" s="153">
        <v>2.5773000000000001</v>
      </c>
      <c r="R143" s="153">
        <f>Q143*H143</f>
        <v>3.0618324000000001</v>
      </c>
      <c r="S143" s="153">
        <v>0</v>
      </c>
      <c r="T143" s="154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55" t="s">
        <v>134</v>
      </c>
      <c r="AT143" s="155" t="s">
        <v>129</v>
      </c>
      <c r="AU143" s="155" t="s">
        <v>83</v>
      </c>
      <c r="AY143" s="16" t="s">
        <v>127</v>
      </c>
      <c r="BE143" s="156">
        <f>IF(N143="základní",J143,0)</f>
        <v>0</v>
      </c>
      <c r="BF143" s="156">
        <f>IF(N143="snížená",J143,0)</f>
        <v>0</v>
      </c>
      <c r="BG143" s="156">
        <f>IF(N143="zákl. přenesená",J143,0)</f>
        <v>0</v>
      </c>
      <c r="BH143" s="156">
        <f>IF(N143="sníž. přenesená",J143,0)</f>
        <v>0</v>
      </c>
      <c r="BI143" s="156">
        <f>IF(N143="nulová",J143,0)</f>
        <v>0</v>
      </c>
      <c r="BJ143" s="16" t="s">
        <v>81</v>
      </c>
      <c r="BK143" s="156">
        <f>ROUND(I143*H143,2)</f>
        <v>0</v>
      </c>
      <c r="BL143" s="16" t="s">
        <v>134</v>
      </c>
      <c r="BM143" s="155" t="s">
        <v>145</v>
      </c>
    </row>
    <row r="144" spans="1:65" s="13" customFormat="1" ht="11.25">
      <c r="B144" s="157"/>
      <c r="D144" s="158" t="s">
        <v>146</v>
      </c>
      <c r="E144" s="159" t="s">
        <v>1</v>
      </c>
      <c r="F144" s="160" t="s">
        <v>147</v>
      </c>
      <c r="H144" s="161">
        <v>1.1879999999999999</v>
      </c>
      <c r="I144" s="162"/>
      <c r="L144" s="157"/>
      <c r="M144" s="163"/>
      <c r="N144" s="164"/>
      <c r="O144" s="164"/>
      <c r="P144" s="164"/>
      <c r="Q144" s="164"/>
      <c r="R144" s="164"/>
      <c r="S144" s="164"/>
      <c r="T144" s="165"/>
      <c r="AT144" s="159" t="s">
        <v>146</v>
      </c>
      <c r="AU144" s="159" t="s">
        <v>83</v>
      </c>
      <c r="AV144" s="13" t="s">
        <v>83</v>
      </c>
      <c r="AW144" s="13" t="s">
        <v>33</v>
      </c>
      <c r="AX144" s="13" t="s">
        <v>81</v>
      </c>
      <c r="AY144" s="159" t="s">
        <v>127</v>
      </c>
    </row>
    <row r="145" spans="1:65" s="2" customFormat="1" ht="24">
      <c r="A145" s="31"/>
      <c r="B145" s="143"/>
      <c r="C145" s="144" t="s">
        <v>134</v>
      </c>
      <c r="D145" s="144" t="s">
        <v>129</v>
      </c>
      <c r="E145" s="145" t="s">
        <v>148</v>
      </c>
      <c r="F145" s="146" t="s">
        <v>149</v>
      </c>
      <c r="G145" s="147" t="s">
        <v>144</v>
      </c>
      <c r="H145" s="148">
        <v>2.1</v>
      </c>
      <c r="I145" s="149"/>
      <c r="J145" s="150">
        <f>ROUND(I145*H145,2)</f>
        <v>0</v>
      </c>
      <c r="K145" s="146" t="s">
        <v>133</v>
      </c>
      <c r="L145" s="32"/>
      <c r="M145" s="151" t="s">
        <v>1</v>
      </c>
      <c r="N145" s="152" t="s">
        <v>41</v>
      </c>
      <c r="O145" s="57"/>
      <c r="P145" s="153">
        <f>O145*H145</f>
        <v>0</v>
      </c>
      <c r="Q145" s="153">
        <v>2.5773000000000001</v>
      </c>
      <c r="R145" s="153">
        <f>Q145*H145</f>
        <v>5.4123300000000008</v>
      </c>
      <c r="S145" s="153">
        <v>0</v>
      </c>
      <c r="T145" s="154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55" t="s">
        <v>134</v>
      </c>
      <c r="AT145" s="155" t="s">
        <v>129</v>
      </c>
      <c r="AU145" s="155" t="s">
        <v>83</v>
      </c>
      <c r="AY145" s="16" t="s">
        <v>127</v>
      </c>
      <c r="BE145" s="156">
        <f>IF(N145="základní",J145,0)</f>
        <v>0</v>
      </c>
      <c r="BF145" s="156">
        <f>IF(N145="snížená",J145,0)</f>
        <v>0</v>
      </c>
      <c r="BG145" s="156">
        <f>IF(N145="zákl. přenesená",J145,0)</f>
        <v>0</v>
      </c>
      <c r="BH145" s="156">
        <f>IF(N145="sníž. přenesená",J145,0)</f>
        <v>0</v>
      </c>
      <c r="BI145" s="156">
        <f>IF(N145="nulová",J145,0)</f>
        <v>0</v>
      </c>
      <c r="BJ145" s="16" t="s">
        <v>81</v>
      </c>
      <c r="BK145" s="156">
        <f>ROUND(I145*H145,2)</f>
        <v>0</v>
      </c>
      <c r="BL145" s="16" t="s">
        <v>134</v>
      </c>
      <c r="BM145" s="155" t="s">
        <v>150</v>
      </c>
    </row>
    <row r="146" spans="1:65" s="13" customFormat="1" ht="11.25">
      <c r="B146" s="157"/>
      <c r="D146" s="158" t="s">
        <v>146</v>
      </c>
      <c r="E146" s="159" t="s">
        <v>1</v>
      </c>
      <c r="F146" s="160" t="s">
        <v>151</v>
      </c>
      <c r="H146" s="161">
        <v>2.1</v>
      </c>
      <c r="I146" s="162"/>
      <c r="L146" s="157"/>
      <c r="M146" s="163"/>
      <c r="N146" s="164"/>
      <c r="O146" s="164"/>
      <c r="P146" s="164"/>
      <c r="Q146" s="164"/>
      <c r="R146" s="164"/>
      <c r="S146" s="164"/>
      <c r="T146" s="165"/>
      <c r="AT146" s="159" t="s">
        <v>146</v>
      </c>
      <c r="AU146" s="159" t="s">
        <v>83</v>
      </c>
      <c r="AV146" s="13" t="s">
        <v>83</v>
      </c>
      <c r="AW146" s="13" t="s">
        <v>33</v>
      </c>
      <c r="AX146" s="13" t="s">
        <v>81</v>
      </c>
      <c r="AY146" s="159" t="s">
        <v>127</v>
      </c>
    </row>
    <row r="147" spans="1:65" s="2" customFormat="1" ht="24">
      <c r="A147" s="31"/>
      <c r="B147" s="143"/>
      <c r="C147" s="144" t="s">
        <v>152</v>
      </c>
      <c r="D147" s="144" t="s">
        <v>129</v>
      </c>
      <c r="E147" s="145" t="s">
        <v>153</v>
      </c>
      <c r="F147" s="146" t="s">
        <v>154</v>
      </c>
      <c r="G147" s="147" t="s">
        <v>132</v>
      </c>
      <c r="H147" s="148">
        <v>43.478000000000002</v>
      </c>
      <c r="I147" s="149"/>
      <c r="J147" s="150">
        <f>ROUND(I147*H147,2)</f>
        <v>0</v>
      </c>
      <c r="K147" s="146" t="s">
        <v>133</v>
      </c>
      <c r="L147" s="32"/>
      <c r="M147" s="151" t="s">
        <v>1</v>
      </c>
      <c r="N147" s="152" t="s">
        <v>41</v>
      </c>
      <c r="O147" s="57"/>
      <c r="P147" s="153">
        <f>O147*H147</f>
        <v>0</v>
      </c>
      <c r="Q147" s="153">
        <v>4.0000000000000002E-4</v>
      </c>
      <c r="R147" s="153">
        <f>Q147*H147</f>
        <v>1.7391200000000002E-2</v>
      </c>
      <c r="S147" s="153">
        <v>0</v>
      </c>
      <c r="T147" s="154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55" t="s">
        <v>134</v>
      </c>
      <c r="AT147" s="155" t="s">
        <v>129</v>
      </c>
      <c r="AU147" s="155" t="s">
        <v>83</v>
      </c>
      <c r="AY147" s="16" t="s">
        <v>127</v>
      </c>
      <c r="BE147" s="156">
        <f>IF(N147="základní",J147,0)</f>
        <v>0</v>
      </c>
      <c r="BF147" s="156">
        <f>IF(N147="snížená",J147,0)</f>
        <v>0</v>
      </c>
      <c r="BG147" s="156">
        <f>IF(N147="zákl. přenesená",J147,0)</f>
        <v>0</v>
      </c>
      <c r="BH147" s="156">
        <f>IF(N147="sníž. přenesená",J147,0)</f>
        <v>0</v>
      </c>
      <c r="BI147" s="156">
        <f>IF(N147="nulová",J147,0)</f>
        <v>0</v>
      </c>
      <c r="BJ147" s="16" t="s">
        <v>81</v>
      </c>
      <c r="BK147" s="156">
        <f>ROUND(I147*H147,2)</f>
        <v>0</v>
      </c>
      <c r="BL147" s="16" t="s">
        <v>134</v>
      </c>
      <c r="BM147" s="155" t="s">
        <v>155</v>
      </c>
    </row>
    <row r="148" spans="1:65" s="13" customFormat="1" ht="11.25">
      <c r="B148" s="157"/>
      <c r="D148" s="158" t="s">
        <v>146</v>
      </c>
      <c r="E148" s="159" t="s">
        <v>1</v>
      </c>
      <c r="F148" s="160" t="s">
        <v>156</v>
      </c>
      <c r="H148" s="161">
        <v>4.9279999999999999</v>
      </c>
      <c r="I148" s="162"/>
      <c r="L148" s="157"/>
      <c r="M148" s="163"/>
      <c r="N148" s="164"/>
      <c r="O148" s="164"/>
      <c r="P148" s="164"/>
      <c r="Q148" s="164"/>
      <c r="R148" s="164"/>
      <c r="S148" s="164"/>
      <c r="T148" s="165"/>
      <c r="AT148" s="159" t="s">
        <v>146</v>
      </c>
      <c r="AU148" s="159" t="s">
        <v>83</v>
      </c>
      <c r="AV148" s="13" t="s">
        <v>83</v>
      </c>
      <c r="AW148" s="13" t="s">
        <v>33</v>
      </c>
      <c r="AX148" s="13" t="s">
        <v>76</v>
      </c>
      <c r="AY148" s="159" t="s">
        <v>127</v>
      </c>
    </row>
    <row r="149" spans="1:65" s="13" customFormat="1" ht="22.5">
      <c r="B149" s="157"/>
      <c r="D149" s="158" t="s">
        <v>146</v>
      </c>
      <c r="E149" s="159" t="s">
        <v>1</v>
      </c>
      <c r="F149" s="160" t="s">
        <v>157</v>
      </c>
      <c r="H149" s="161">
        <v>38.549999999999997</v>
      </c>
      <c r="I149" s="162"/>
      <c r="L149" s="157"/>
      <c r="M149" s="163"/>
      <c r="N149" s="164"/>
      <c r="O149" s="164"/>
      <c r="P149" s="164"/>
      <c r="Q149" s="164"/>
      <c r="R149" s="164"/>
      <c r="S149" s="164"/>
      <c r="T149" s="165"/>
      <c r="AT149" s="159" t="s">
        <v>146</v>
      </c>
      <c r="AU149" s="159" t="s">
        <v>83</v>
      </c>
      <c r="AV149" s="13" t="s">
        <v>83</v>
      </c>
      <c r="AW149" s="13" t="s">
        <v>33</v>
      </c>
      <c r="AX149" s="13" t="s">
        <v>76</v>
      </c>
      <c r="AY149" s="159" t="s">
        <v>127</v>
      </c>
    </row>
    <row r="150" spans="1:65" s="14" customFormat="1" ht="11.25">
      <c r="B150" s="166"/>
      <c r="D150" s="158" t="s">
        <v>146</v>
      </c>
      <c r="E150" s="167" t="s">
        <v>1</v>
      </c>
      <c r="F150" s="168" t="s">
        <v>158</v>
      </c>
      <c r="H150" s="169">
        <v>43.478000000000002</v>
      </c>
      <c r="I150" s="170"/>
      <c r="L150" s="166"/>
      <c r="M150" s="171"/>
      <c r="N150" s="172"/>
      <c r="O150" s="172"/>
      <c r="P150" s="172"/>
      <c r="Q150" s="172"/>
      <c r="R150" s="172"/>
      <c r="S150" s="172"/>
      <c r="T150" s="173"/>
      <c r="AT150" s="167" t="s">
        <v>146</v>
      </c>
      <c r="AU150" s="167" t="s">
        <v>83</v>
      </c>
      <c r="AV150" s="14" t="s">
        <v>134</v>
      </c>
      <c r="AW150" s="14" t="s">
        <v>33</v>
      </c>
      <c r="AX150" s="14" t="s">
        <v>81</v>
      </c>
      <c r="AY150" s="167" t="s">
        <v>127</v>
      </c>
    </row>
    <row r="151" spans="1:65" s="2" customFormat="1" ht="24">
      <c r="A151" s="31"/>
      <c r="B151" s="143"/>
      <c r="C151" s="144" t="s">
        <v>159</v>
      </c>
      <c r="D151" s="144" t="s">
        <v>129</v>
      </c>
      <c r="E151" s="145" t="s">
        <v>160</v>
      </c>
      <c r="F151" s="146" t="s">
        <v>161</v>
      </c>
      <c r="G151" s="147" t="s">
        <v>132</v>
      </c>
      <c r="H151" s="148">
        <v>14.164999999999999</v>
      </c>
      <c r="I151" s="149"/>
      <c r="J151" s="150">
        <f>ROUND(I151*H151,2)</f>
        <v>0</v>
      </c>
      <c r="K151" s="146" t="s">
        <v>133</v>
      </c>
      <c r="L151" s="32"/>
      <c r="M151" s="151" t="s">
        <v>1</v>
      </c>
      <c r="N151" s="152" t="s">
        <v>41</v>
      </c>
      <c r="O151" s="57"/>
      <c r="P151" s="153">
        <f>O151*H151</f>
        <v>0</v>
      </c>
      <c r="Q151" s="153">
        <v>0.15862000000000001</v>
      </c>
      <c r="R151" s="153">
        <f>Q151*H151</f>
        <v>2.2468523</v>
      </c>
      <c r="S151" s="153">
        <v>0</v>
      </c>
      <c r="T151" s="154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55" t="s">
        <v>134</v>
      </c>
      <c r="AT151" s="155" t="s">
        <v>129</v>
      </c>
      <c r="AU151" s="155" t="s">
        <v>83</v>
      </c>
      <c r="AY151" s="16" t="s">
        <v>127</v>
      </c>
      <c r="BE151" s="156">
        <f>IF(N151="základní",J151,0)</f>
        <v>0</v>
      </c>
      <c r="BF151" s="156">
        <f>IF(N151="snížená",J151,0)</f>
        <v>0</v>
      </c>
      <c r="BG151" s="156">
        <f>IF(N151="zákl. přenesená",J151,0)</f>
        <v>0</v>
      </c>
      <c r="BH151" s="156">
        <f>IF(N151="sníž. přenesená",J151,0)</f>
        <v>0</v>
      </c>
      <c r="BI151" s="156">
        <f>IF(N151="nulová",J151,0)</f>
        <v>0</v>
      </c>
      <c r="BJ151" s="16" t="s">
        <v>81</v>
      </c>
      <c r="BK151" s="156">
        <f>ROUND(I151*H151,2)</f>
        <v>0</v>
      </c>
      <c r="BL151" s="16" t="s">
        <v>134</v>
      </c>
      <c r="BM151" s="155" t="s">
        <v>162</v>
      </c>
    </row>
    <row r="152" spans="1:65" s="13" customFormat="1" ht="11.25">
      <c r="B152" s="157"/>
      <c r="D152" s="158" t="s">
        <v>146</v>
      </c>
      <c r="E152" s="159" t="s">
        <v>1</v>
      </c>
      <c r="F152" s="160" t="s">
        <v>163</v>
      </c>
      <c r="H152" s="161">
        <v>14.164999999999999</v>
      </c>
      <c r="I152" s="162"/>
      <c r="L152" s="157"/>
      <c r="M152" s="163"/>
      <c r="N152" s="164"/>
      <c r="O152" s="164"/>
      <c r="P152" s="164"/>
      <c r="Q152" s="164"/>
      <c r="R152" s="164"/>
      <c r="S152" s="164"/>
      <c r="T152" s="165"/>
      <c r="AT152" s="159" t="s">
        <v>146</v>
      </c>
      <c r="AU152" s="159" t="s">
        <v>83</v>
      </c>
      <c r="AV152" s="13" t="s">
        <v>83</v>
      </c>
      <c r="AW152" s="13" t="s">
        <v>33</v>
      </c>
      <c r="AX152" s="13" t="s">
        <v>81</v>
      </c>
      <c r="AY152" s="159" t="s">
        <v>127</v>
      </c>
    </row>
    <row r="153" spans="1:65" s="2" customFormat="1" ht="21.75" customHeight="1">
      <c r="A153" s="31"/>
      <c r="B153" s="143"/>
      <c r="C153" s="144" t="s">
        <v>164</v>
      </c>
      <c r="D153" s="144" t="s">
        <v>129</v>
      </c>
      <c r="E153" s="145" t="s">
        <v>165</v>
      </c>
      <c r="F153" s="146" t="s">
        <v>166</v>
      </c>
      <c r="G153" s="147" t="s">
        <v>144</v>
      </c>
      <c r="H153" s="148">
        <v>0.73899999999999999</v>
      </c>
      <c r="I153" s="149"/>
      <c r="J153" s="150">
        <f>ROUND(I153*H153,2)</f>
        <v>0</v>
      </c>
      <c r="K153" s="146" t="s">
        <v>133</v>
      </c>
      <c r="L153" s="32"/>
      <c r="M153" s="151" t="s">
        <v>1</v>
      </c>
      <c r="N153" s="152" t="s">
        <v>41</v>
      </c>
      <c r="O153" s="57"/>
      <c r="P153" s="153">
        <f>O153*H153</f>
        <v>0</v>
      </c>
      <c r="Q153" s="153">
        <v>2.2806000000000002</v>
      </c>
      <c r="R153" s="153">
        <f>Q153*H153</f>
        <v>1.6853634000000002</v>
      </c>
      <c r="S153" s="153">
        <v>0</v>
      </c>
      <c r="T153" s="154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55" t="s">
        <v>134</v>
      </c>
      <c r="AT153" s="155" t="s">
        <v>129</v>
      </c>
      <c r="AU153" s="155" t="s">
        <v>83</v>
      </c>
      <c r="AY153" s="16" t="s">
        <v>127</v>
      </c>
      <c r="BE153" s="156">
        <f>IF(N153="základní",J153,0)</f>
        <v>0</v>
      </c>
      <c r="BF153" s="156">
        <f>IF(N153="snížená",J153,0)</f>
        <v>0</v>
      </c>
      <c r="BG153" s="156">
        <f>IF(N153="zákl. přenesená",J153,0)</f>
        <v>0</v>
      </c>
      <c r="BH153" s="156">
        <f>IF(N153="sníž. přenesená",J153,0)</f>
        <v>0</v>
      </c>
      <c r="BI153" s="156">
        <f>IF(N153="nulová",J153,0)</f>
        <v>0</v>
      </c>
      <c r="BJ153" s="16" t="s">
        <v>81</v>
      </c>
      <c r="BK153" s="156">
        <f>ROUND(I153*H153,2)</f>
        <v>0</v>
      </c>
      <c r="BL153" s="16" t="s">
        <v>134</v>
      </c>
      <c r="BM153" s="155" t="s">
        <v>167</v>
      </c>
    </row>
    <row r="154" spans="1:65" s="13" customFormat="1" ht="11.25">
      <c r="B154" s="157"/>
      <c r="D154" s="158" t="s">
        <v>146</v>
      </c>
      <c r="E154" s="159" t="s">
        <v>1</v>
      </c>
      <c r="F154" s="160" t="s">
        <v>168</v>
      </c>
      <c r="H154" s="161">
        <v>0.73899999999999999</v>
      </c>
      <c r="I154" s="162"/>
      <c r="L154" s="157"/>
      <c r="M154" s="163"/>
      <c r="N154" s="164"/>
      <c r="O154" s="164"/>
      <c r="P154" s="164"/>
      <c r="Q154" s="164"/>
      <c r="R154" s="164"/>
      <c r="S154" s="164"/>
      <c r="T154" s="165"/>
      <c r="AT154" s="159" t="s">
        <v>146</v>
      </c>
      <c r="AU154" s="159" t="s">
        <v>83</v>
      </c>
      <c r="AV154" s="13" t="s">
        <v>83</v>
      </c>
      <c r="AW154" s="13" t="s">
        <v>33</v>
      </c>
      <c r="AX154" s="13" t="s">
        <v>81</v>
      </c>
      <c r="AY154" s="159" t="s">
        <v>127</v>
      </c>
    </row>
    <row r="155" spans="1:65" s="12" customFormat="1" ht="22.9" customHeight="1">
      <c r="B155" s="130"/>
      <c r="D155" s="131" t="s">
        <v>75</v>
      </c>
      <c r="E155" s="141" t="s">
        <v>159</v>
      </c>
      <c r="F155" s="141" t="s">
        <v>169</v>
      </c>
      <c r="I155" s="133"/>
      <c r="J155" s="142">
        <f>BK155</f>
        <v>0</v>
      </c>
      <c r="L155" s="130"/>
      <c r="M155" s="135"/>
      <c r="N155" s="136"/>
      <c r="O155" s="136"/>
      <c r="P155" s="137">
        <f>SUM(P156:P161)</f>
        <v>0</v>
      </c>
      <c r="Q155" s="136"/>
      <c r="R155" s="137">
        <f>SUM(R156:R161)</f>
        <v>0.1334736</v>
      </c>
      <c r="S155" s="136"/>
      <c r="T155" s="138">
        <f>SUM(T156:T161)</f>
        <v>0</v>
      </c>
      <c r="AR155" s="131" t="s">
        <v>81</v>
      </c>
      <c r="AT155" s="139" t="s">
        <v>75</v>
      </c>
      <c r="AU155" s="139" t="s">
        <v>81</v>
      </c>
      <c r="AY155" s="131" t="s">
        <v>127</v>
      </c>
      <c r="BK155" s="140">
        <f>SUM(BK156:BK161)</f>
        <v>0</v>
      </c>
    </row>
    <row r="156" spans="1:65" s="2" customFormat="1" ht="24">
      <c r="A156" s="31"/>
      <c r="B156" s="143"/>
      <c r="C156" s="144" t="s">
        <v>170</v>
      </c>
      <c r="D156" s="144" t="s">
        <v>129</v>
      </c>
      <c r="E156" s="145" t="s">
        <v>171</v>
      </c>
      <c r="F156" s="146" t="s">
        <v>172</v>
      </c>
      <c r="G156" s="147" t="s">
        <v>132</v>
      </c>
      <c r="H156" s="148">
        <v>38.549999999999997</v>
      </c>
      <c r="I156" s="149"/>
      <c r="J156" s="150">
        <f>ROUND(I156*H156,2)</f>
        <v>0</v>
      </c>
      <c r="K156" s="146" t="s">
        <v>133</v>
      </c>
      <c r="L156" s="32"/>
      <c r="M156" s="151" t="s">
        <v>1</v>
      </c>
      <c r="N156" s="152" t="s">
        <v>41</v>
      </c>
      <c r="O156" s="57"/>
      <c r="P156" s="153">
        <f>O156*H156</f>
        <v>0</v>
      </c>
      <c r="Q156" s="153">
        <v>9.6000000000000002E-4</v>
      </c>
      <c r="R156" s="153">
        <f>Q156*H156</f>
        <v>3.7007999999999999E-2</v>
      </c>
      <c r="S156" s="153">
        <v>0</v>
      </c>
      <c r="T156" s="154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55" t="s">
        <v>134</v>
      </c>
      <c r="AT156" s="155" t="s">
        <v>129</v>
      </c>
      <c r="AU156" s="155" t="s">
        <v>83</v>
      </c>
      <c r="AY156" s="16" t="s">
        <v>127</v>
      </c>
      <c r="BE156" s="156">
        <f>IF(N156="základní",J156,0)</f>
        <v>0</v>
      </c>
      <c r="BF156" s="156">
        <f>IF(N156="snížená",J156,0)</f>
        <v>0</v>
      </c>
      <c r="BG156" s="156">
        <f>IF(N156="zákl. přenesená",J156,0)</f>
        <v>0</v>
      </c>
      <c r="BH156" s="156">
        <f>IF(N156="sníž. přenesená",J156,0)</f>
        <v>0</v>
      </c>
      <c r="BI156" s="156">
        <f>IF(N156="nulová",J156,0)</f>
        <v>0</v>
      </c>
      <c r="BJ156" s="16" t="s">
        <v>81</v>
      </c>
      <c r="BK156" s="156">
        <f>ROUND(I156*H156,2)</f>
        <v>0</v>
      </c>
      <c r="BL156" s="16" t="s">
        <v>134</v>
      </c>
      <c r="BM156" s="155" t="s">
        <v>173</v>
      </c>
    </row>
    <row r="157" spans="1:65" s="13" customFormat="1" ht="11.25">
      <c r="B157" s="157"/>
      <c r="D157" s="158" t="s">
        <v>146</v>
      </c>
      <c r="E157" s="159" t="s">
        <v>1</v>
      </c>
      <c r="F157" s="160" t="s">
        <v>174</v>
      </c>
      <c r="H157" s="161">
        <v>38.549999999999997</v>
      </c>
      <c r="I157" s="162"/>
      <c r="L157" s="157"/>
      <c r="M157" s="163"/>
      <c r="N157" s="164"/>
      <c r="O157" s="164"/>
      <c r="P157" s="164"/>
      <c r="Q157" s="164"/>
      <c r="R157" s="164"/>
      <c r="S157" s="164"/>
      <c r="T157" s="165"/>
      <c r="AT157" s="159" t="s">
        <v>146</v>
      </c>
      <c r="AU157" s="159" t="s">
        <v>83</v>
      </c>
      <c r="AV157" s="13" t="s">
        <v>83</v>
      </c>
      <c r="AW157" s="13" t="s">
        <v>33</v>
      </c>
      <c r="AX157" s="13" t="s">
        <v>81</v>
      </c>
      <c r="AY157" s="159" t="s">
        <v>127</v>
      </c>
    </row>
    <row r="158" spans="1:65" s="2" customFormat="1" ht="24">
      <c r="A158" s="31"/>
      <c r="B158" s="143"/>
      <c r="C158" s="144" t="s">
        <v>175</v>
      </c>
      <c r="D158" s="144" t="s">
        <v>129</v>
      </c>
      <c r="E158" s="145" t="s">
        <v>176</v>
      </c>
      <c r="F158" s="146" t="s">
        <v>177</v>
      </c>
      <c r="G158" s="147" t="s">
        <v>132</v>
      </c>
      <c r="H158" s="148">
        <v>3.96</v>
      </c>
      <c r="I158" s="149"/>
      <c r="J158" s="150">
        <f>ROUND(I158*H158,2)</f>
        <v>0</v>
      </c>
      <c r="K158" s="146" t="s">
        <v>133</v>
      </c>
      <c r="L158" s="32"/>
      <c r="M158" s="151" t="s">
        <v>1</v>
      </c>
      <c r="N158" s="152" t="s">
        <v>41</v>
      </c>
      <c r="O158" s="57"/>
      <c r="P158" s="153">
        <f>O158*H158</f>
        <v>0</v>
      </c>
      <c r="Q158" s="153">
        <v>2.1000000000000001E-2</v>
      </c>
      <c r="R158" s="153">
        <f>Q158*H158</f>
        <v>8.3159999999999998E-2</v>
      </c>
      <c r="S158" s="153">
        <v>0</v>
      </c>
      <c r="T158" s="154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55" t="s">
        <v>134</v>
      </c>
      <c r="AT158" s="155" t="s">
        <v>129</v>
      </c>
      <c r="AU158" s="155" t="s">
        <v>83</v>
      </c>
      <c r="AY158" s="16" t="s">
        <v>127</v>
      </c>
      <c r="BE158" s="156">
        <f>IF(N158="základní",J158,0)</f>
        <v>0</v>
      </c>
      <c r="BF158" s="156">
        <f>IF(N158="snížená",J158,0)</f>
        <v>0</v>
      </c>
      <c r="BG158" s="156">
        <f>IF(N158="zákl. přenesená",J158,0)</f>
        <v>0</v>
      </c>
      <c r="BH158" s="156">
        <f>IF(N158="sníž. přenesená",J158,0)</f>
        <v>0</v>
      </c>
      <c r="BI158" s="156">
        <f>IF(N158="nulová",J158,0)</f>
        <v>0</v>
      </c>
      <c r="BJ158" s="16" t="s">
        <v>81</v>
      </c>
      <c r="BK158" s="156">
        <f>ROUND(I158*H158,2)</f>
        <v>0</v>
      </c>
      <c r="BL158" s="16" t="s">
        <v>134</v>
      </c>
      <c r="BM158" s="155" t="s">
        <v>178</v>
      </c>
    </row>
    <row r="159" spans="1:65" s="13" customFormat="1" ht="11.25">
      <c r="B159" s="157"/>
      <c r="D159" s="158" t="s">
        <v>146</v>
      </c>
      <c r="E159" s="159" t="s">
        <v>1</v>
      </c>
      <c r="F159" s="160" t="s">
        <v>179</v>
      </c>
      <c r="H159" s="161">
        <v>3.96</v>
      </c>
      <c r="I159" s="162"/>
      <c r="L159" s="157"/>
      <c r="M159" s="163"/>
      <c r="N159" s="164"/>
      <c r="O159" s="164"/>
      <c r="P159" s="164"/>
      <c r="Q159" s="164"/>
      <c r="R159" s="164"/>
      <c r="S159" s="164"/>
      <c r="T159" s="165"/>
      <c r="AT159" s="159" t="s">
        <v>146</v>
      </c>
      <c r="AU159" s="159" t="s">
        <v>83</v>
      </c>
      <c r="AV159" s="13" t="s">
        <v>83</v>
      </c>
      <c r="AW159" s="13" t="s">
        <v>33</v>
      </c>
      <c r="AX159" s="13" t="s">
        <v>81</v>
      </c>
      <c r="AY159" s="159" t="s">
        <v>127</v>
      </c>
    </row>
    <row r="160" spans="1:65" s="2" customFormat="1" ht="24">
      <c r="A160" s="31"/>
      <c r="B160" s="143"/>
      <c r="C160" s="144" t="s">
        <v>180</v>
      </c>
      <c r="D160" s="144" t="s">
        <v>129</v>
      </c>
      <c r="E160" s="145" t="s">
        <v>181</v>
      </c>
      <c r="F160" s="146" t="s">
        <v>182</v>
      </c>
      <c r="G160" s="147" t="s">
        <v>132</v>
      </c>
      <c r="H160" s="148">
        <v>4.9279999999999999</v>
      </c>
      <c r="I160" s="149"/>
      <c r="J160" s="150">
        <f>ROUND(I160*H160,2)</f>
        <v>0</v>
      </c>
      <c r="K160" s="146" t="s">
        <v>133</v>
      </c>
      <c r="L160" s="32"/>
      <c r="M160" s="151" t="s">
        <v>1</v>
      </c>
      <c r="N160" s="152" t="s">
        <v>41</v>
      </c>
      <c r="O160" s="57"/>
      <c r="P160" s="153">
        <f>O160*H160</f>
        <v>0</v>
      </c>
      <c r="Q160" s="153">
        <v>2.7000000000000001E-3</v>
      </c>
      <c r="R160" s="153">
        <f>Q160*H160</f>
        <v>1.3305600000000001E-2</v>
      </c>
      <c r="S160" s="153">
        <v>0</v>
      </c>
      <c r="T160" s="154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55" t="s">
        <v>134</v>
      </c>
      <c r="AT160" s="155" t="s">
        <v>129</v>
      </c>
      <c r="AU160" s="155" t="s">
        <v>83</v>
      </c>
      <c r="AY160" s="16" t="s">
        <v>127</v>
      </c>
      <c r="BE160" s="156">
        <f>IF(N160="základní",J160,0)</f>
        <v>0</v>
      </c>
      <c r="BF160" s="156">
        <f>IF(N160="snížená",J160,0)</f>
        <v>0</v>
      </c>
      <c r="BG160" s="156">
        <f>IF(N160="zákl. přenesená",J160,0)</f>
        <v>0</v>
      </c>
      <c r="BH160" s="156">
        <f>IF(N160="sníž. přenesená",J160,0)</f>
        <v>0</v>
      </c>
      <c r="BI160" s="156">
        <f>IF(N160="nulová",J160,0)</f>
        <v>0</v>
      </c>
      <c r="BJ160" s="16" t="s">
        <v>81</v>
      </c>
      <c r="BK160" s="156">
        <f>ROUND(I160*H160,2)</f>
        <v>0</v>
      </c>
      <c r="BL160" s="16" t="s">
        <v>134</v>
      </c>
      <c r="BM160" s="155" t="s">
        <v>183</v>
      </c>
    </row>
    <row r="161" spans="1:65" s="13" customFormat="1" ht="11.25">
      <c r="B161" s="157"/>
      <c r="D161" s="158" t="s">
        <v>146</v>
      </c>
      <c r="E161" s="159" t="s">
        <v>1</v>
      </c>
      <c r="F161" s="160" t="s">
        <v>184</v>
      </c>
      <c r="H161" s="161">
        <v>4.9279999999999999</v>
      </c>
      <c r="I161" s="162"/>
      <c r="L161" s="157"/>
      <c r="M161" s="163"/>
      <c r="N161" s="164"/>
      <c r="O161" s="164"/>
      <c r="P161" s="164"/>
      <c r="Q161" s="164"/>
      <c r="R161" s="164"/>
      <c r="S161" s="164"/>
      <c r="T161" s="165"/>
      <c r="AT161" s="159" t="s">
        <v>146</v>
      </c>
      <c r="AU161" s="159" t="s">
        <v>83</v>
      </c>
      <c r="AV161" s="13" t="s">
        <v>83</v>
      </c>
      <c r="AW161" s="13" t="s">
        <v>33</v>
      </c>
      <c r="AX161" s="13" t="s">
        <v>81</v>
      </c>
      <c r="AY161" s="159" t="s">
        <v>127</v>
      </c>
    </row>
    <row r="162" spans="1:65" s="12" customFormat="1" ht="22.9" customHeight="1">
      <c r="B162" s="130"/>
      <c r="D162" s="131" t="s">
        <v>75</v>
      </c>
      <c r="E162" s="141" t="s">
        <v>175</v>
      </c>
      <c r="F162" s="141" t="s">
        <v>185</v>
      </c>
      <c r="I162" s="133"/>
      <c r="J162" s="142">
        <f>BK162</f>
        <v>0</v>
      </c>
      <c r="L162" s="130"/>
      <c r="M162" s="135"/>
      <c r="N162" s="136"/>
      <c r="O162" s="136"/>
      <c r="P162" s="137">
        <f>SUM(P163:P173)</f>
        <v>0</v>
      </c>
      <c r="Q162" s="136"/>
      <c r="R162" s="137">
        <f>SUM(R163:R173)</f>
        <v>2.9172000000000004E-3</v>
      </c>
      <c r="S162" s="136"/>
      <c r="T162" s="138">
        <f>SUM(T163:T173)</f>
        <v>0.68940000000000001</v>
      </c>
      <c r="AR162" s="131" t="s">
        <v>81</v>
      </c>
      <c r="AT162" s="139" t="s">
        <v>75</v>
      </c>
      <c r="AU162" s="139" t="s">
        <v>81</v>
      </c>
      <c r="AY162" s="131" t="s">
        <v>127</v>
      </c>
      <c r="BK162" s="140">
        <f>SUM(BK163:BK173)</f>
        <v>0</v>
      </c>
    </row>
    <row r="163" spans="1:65" s="2" customFormat="1" ht="33" customHeight="1">
      <c r="A163" s="31"/>
      <c r="B163" s="143"/>
      <c r="C163" s="144" t="s">
        <v>186</v>
      </c>
      <c r="D163" s="144" t="s">
        <v>129</v>
      </c>
      <c r="E163" s="145" t="s">
        <v>187</v>
      </c>
      <c r="F163" s="146" t="s">
        <v>188</v>
      </c>
      <c r="G163" s="147" t="s">
        <v>132</v>
      </c>
      <c r="H163" s="148">
        <v>60.043999999999997</v>
      </c>
      <c r="I163" s="149"/>
      <c r="J163" s="150">
        <f>ROUND(I163*H163,2)</f>
        <v>0</v>
      </c>
      <c r="K163" s="146" t="s">
        <v>133</v>
      </c>
      <c r="L163" s="32"/>
      <c r="M163" s="151" t="s">
        <v>1</v>
      </c>
      <c r="N163" s="152" t="s">
        <v>41</v>
      </c>
      <c r="O163" s="57"/>
      <c r="P163" s="153">
        <f>O163*H163</f>
        <v>0</v>
      </c>
      <c r="Q163" s="153">
        <v>0</v>
      </c>
      <c r="R163" s="153">
        <f>Q163*H163</f>
        <v>0</v>
      </c>
      <c r="S163" s="153">
        <v>0</v>
      </c>
      <c r="T163" s="154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55" t="s">
        <v>134</v>
      </c>
      <c r="AT163" s="155" t="s">
        <v>129</v>
      </c>
      <c r="AU163" s="155" t="s">
        <v>83</v>
      </c>
      <c r="AY163" s="16" t="s">
        <v>127</v>
      </c>
      <c r="BE163" s="156">
        <f>IF(N163="základní",J163,0)</f>
        <v>0</v>
      </c>
      <c r="BF163" s="156">
        <f>IF(N163="snížená",J163,0)</f>
        <v>0</v>
      </c>
      <c r="BG163" s="156">
        <f>IF(N163="zákl. přenesená",J163,0)</f>
        <v>0</v>
      </c>
      <c r="BH163" s="156">
        <f>IF(N163="sníž. přenesená",J163,0)</f>
        <v>0</v>
      </c>
      <c r="BI163" s="156">
        <f>IF(N163="nulová",J163,0)</f>
        <v>0</v>
      </c>
      <c r="BJ163" s="16" t="s">
        <v>81</v>
      </c>
      <c r="BK163" s="156">
        <f>ROUND(I163*H163,2)</f>
        <v>0</v>
      </c>
      <c r="BL163" s="16" t="s">
        <v>134</v>
      </c>
      <c r="BM163" s="155" t="s">
        <v>189</v>
      </c>
    </row>
    <row r="164" spans="1:65" s="13" customFormat="1" ht="11.25">
      <c r="B164" s="157"/>
      <c r="D164" s="158" t="s">
        <v>146</v>
      </c>
      <c r="E164" s="159" t="s">
        <v>1</v>
      </c>
      <c r="F164" s="160" t="s">
        <v>190</v>
      </c>
      <c r="H164" s="161">
        <v>60.043999999999997</v>
      </c>
      <c r="I164" s="162"/>
      <c r="L164" s="157"/>
      <c r="M164" s="163"/>
      <c r="N164" s="164"/>
      <c r="O164" s="164"/>
      <c r="P164" s="164"/>
      <c r="Q164" s="164"/>
      <c r="R164" s="164"/>
      <c r="S164" s="164"/>
      <c r="T164" s="165"/>
      <c r="AT164" s="159" t="s">
        <v>146</v>
      </c>
      <c r="AU164" s="159" t="s">
        <v>83</v>
      </c>
      <c r="AV164" s="13" t="s">
        <v>83</v>
      </c>
      <c r="AW164" s="13" t="s">
        <v>33</v>
      </c>
      <c r="AX164" s="13" t="s">
        <v>81</v>
      </c>
      <c r="AY164" s="159" t="s">
        <v>127</v>
      </c>
    </row>
    <row r="165" spans="1:65" s="2" customFormat="1" ht="33" customHeight="1">
      <c r="A165" s="31"/>
      <c r="B165" s="143"/>
      <c r="C165" s="144" t="s">
        <v>191</v>
      </c>
      <c r="D165" s="144" t="s">
        <v>129</v>
      </c>
      <c r="E165" s="145" t="s">
        <v>192</v>
      </c>
      <c r="F165" s="146" t="s">
        <v>193</v>
      </c>
      <c r="G165" s="147" t="s">
        <v>132</v>
      </c>
      <c r="H165" s="148">
        <v>1801.32</v>
      </c>
      <c r="I165" s="149"/>
      <c r="J165" s="150">
        <f>ROUND(I165*H165,2)</f>
        <v>0</v>
      </c>
      <c r="K165" s="146" t="s">
        <v>133</v>
      </c>
      <c r="L165" s="32"/>
      <c r="M165" s="151" t="s">
        <v>1</v>
      </c>
      <c r="N165" s="152" t="s">
        <v>41</v>
      </c>
      <c r="O165" s="57"/>
      <c r="P165" s="153">
        <f>O165*H165</f>
        <v>0</v>
      </c>
      <c r="Q165" s="153">
        <v>0</v>
      </c>
      <c r="R165" s="153">
        <f>Q165*H165</f>
        <v>0</v>
      </c>
      <c r="S165" s="153">
        <v>0</v>
      </c>
      <c r="T165" s="154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55" t="s">
        <v>134</v>
      </c>
      <c r="AT165" s="155" t="s">
        <v>129</v>
      </c>
      <c r="AU165" s="155" t="s">
        <v>83</v>
      </c>
      <c r="AY165" s="16" t="s">
        <v>127</v>
      </c>
      <c r="BE165" s="156">
        <f>IF(N165="základní",J165,0)</f>
        <v>0</v>
      </c>
      <c r="BF165" s="156">
        <f>IF(N165="snížená",J165,0)</f>
        <v>0</v>
      </c>
      <c r="BG165" s="156">
        <f>IF(N165="zákl. přenesená",J165,0)</f>
        <v>0</v>
      </c>
      <c r="BH165" s="156">
        <f>IF(N165="sníž. přenesená",J165,0)</f>
        <v>0</v>
      </c>
      <c r="BI165" s="156">
        <f>IF(N165="nulová",J165,0)</f>
        <v>0</v>
      </c>
      <c r="BJ165" s="16" t="s">
        <v>81</v>
      </c>
      <c r="BK165" s="156">
        <f>ROUND(I165*H165,2)</f>
        <v>0</v>
      </c>
      <c r="BL165" s="16" t="s">
        <v>134</v>
      </c>
      <c r="BM165" s="155" t="s">
        <v>194</v>
      </c>
    </row>
    <row r="166" spans="1:65" s="13" customFormat="1" ht="11.25">
      <c r="B166" s="157"/>
      <c r="D166" s="158" t="s">
        <v>146</v>
      </c>
      <c r="E166" s="159" t="s">
        <v>1</v>
      </c>
      <c r="F166" s="160" t="s">
        <v>195</v>
      </c>
      <c r="H166" s="161">
        <v>1801.32</v>
      </c>
      <c r="I166" s="162"/>
      <c r="L166" s="157"/>
      <c r="M166" s="163"/>
      <c r="N166" s="164"/>
      <c r="O166" s="164"/>
      <c r="P166" s="164"/>
      <c r="Q166" s="164"/>
      <c r="R166" s="164"/>
      <c r="S166" s="164"/>
      <c r="T166" s="165"/>
      <c r="AT166" s="159" t="s">
        <v>146</v>
      </c>
      <c r="AU166" s="159" t="s">
        <v>83</v>
      </c>
      <c r="AV166" s="13" t="s">
        <v>83</v>
      </c>
      <c r="AW166" s="13" t="s">
        <v>33</v>
      </c>
      <c r="AX166" s="13" t="s">
        <v>81</v>
      </c>
      <c r="AY166" s="159" t="s">
        <v>127</v>
      </c>
    </row>
    <row r="167" spans="1:65" s="2" customFormat="1" ht="33" customHeight="1">
      <c r="A167" s="31"/>
      <c r="B167" s="143"/>
      <c r="C167" s="144" t="s">
        <v>196</v>
      </c>
      <c r="D167" s="144" t="s">
        <v>129</v>
      </c>
      <c r="E167" s="145" t="s">
        <v>197</v>
      </c>
      <c r="F167" s="146" t="s">
        <v>198</v>
      </c>
      <c r="G167" s="147" t="s">
        <v>132</v>
      </c>
      <c r="H167" s="148">
        <v>60.043999999999997</v>
      </c>
      <c r="I167" s="149"/>
      <c r="J167" s="150">
        <f>ROUND(I167*H167,2)</f>
        <v>0</v>
      </c>
      <c r="K167" s="146" t="s">
        <v>133</v>
      </c>
      <c r="L167" s="32"/>
      <c r="M167" s="151" t="s">
        <v>1</v>
      </c>
      <c r="N167" s="152" t="s">
        <v>41</v>
      </c>
      <c r="O167" s="57"/>
      <c r="P167" s="153">
        <f>O167*H167</f>
        <v>0</v>
      </c>
      <c r="Q167" s="153">
        <v>0</v>
      </c>
      <c r="R167" s="153">
        <f>Q167*H167</f>
        <v>0</v>
      </c>
      <c r="S167" s="153">
        <v>0</v>
      </c>
      <c r="T167" s="154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55" t="s">
        <v>134</v>
      </c>
      <c r="AT167" s="155" t="s">
        <v>129</v>
      </c>
      <c r="AU167" s="155" t="s">
        <v>83</v>
      </c>
      <c r="AY167" s="16" t="s">
        <v>127</v>
      </c>
      <c r="BE167" s="156">
        <f>IF(N167="základní",J167,0)</f>
        <v>0</v>
      </c>
      <c r="BF167" s="156">
        <f>IF(N167="snížená",J167,0)</f>
        <v>0</v>
      </c>
      <c r="BG167" s="156">
        <f>IF(N167="zákl. přenesená",J167,0)</f>
        <v>0</v>
      </c>
      <c r="BH167" s="156">
        <f>IF(N167="sníž. přenesená",J167,0)</f>
        <v>0</v>
      </c>
      <c r="BI167" s="156">
        <f>IF(N167="nulová",J167,0)</f>
        <v>0</v>
      </c>
      <c r="BJ167" s="16" t="s">
        <v>81</v>
      </c>
      <c r="BK167" s="156">
        <f>ROUND(I167*H167,2)</f>
        <v>0</v>
      </c>
      <c r="BL167" s="16" t="s">
        <v>134</v>
      </c>
      <c r="BM167" s="155" t="s">
        <v>199</v>
      </c>
    </row>
    <row r="168" spans="1:65" s="2" customFormat="1" ht="33" customHeight="1">
      <c r="A168" s="31"/>
      <c r="B168" s="143"/>
      <c r="C168" s="144" t="s">
        <v>200</v>
      </c>
      <c r="D168" s="144" t="s">
        <v>129</v>
      </c>
      <c r="E168" s="145" t="s">
        <v>201</v>
      </c>
      <c r="F168" s="146" t="s">
        <v>202</v>
      </c>
      <c r="G168" s="147" t="s">
        <v>132</v>
      </c>
      <c r="H168" s="148">
        <v>4.4400000000000004</v>
      </c>
      <c r="I168" s="149"/>
      <c r="J168" s="150">
        <f>ROUND(I168*H168,2)</f>
        <v>0</v>
      </c>
      <c r="K168" s="146" t="s">
        <v>133</v>
      </c>
      <c r="L168" s="32"/>
      <c r="M168" s="151" t="s">
        <v>1</v>
      </c>
      <c r="N168" s="152" t="s">
        <v>41</v>
      </c>
      <c r="O168" s="57"/>
      <c r="P168" s="153">
        <f>O168*H168</f>
        <v>0</v>
      </c>
      <c r="Q168" s="153">
        <v>1.2999999999999999E-4</v>
      </c>
      <c r="R168" s="153">
        <f>Q168*H168</f>
        <v>5.7720000000000004E-4</v>
      </c>
      <c r="S168" s="153">
        <v>0</v>
      </c>
      <c r="T168" s="154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55" t="s">
        <v>134</v>
      </c>
      <c r="AT168" s="155" t="s">
        <v>129</v>
      </c>
      <c r="AU168" s="155" t="s">
        <v>83</v>
      </c>
      <c r="AY168" s="16" t="s">
        <v>127</v>
      </c>
      <c r="BE168" s="156">
        <f>IF(N168="základní",J168,0)</f>
        <v>0</v>
      </c>
      <c r="BF168" s="156">
        <f>IF(N168="snížená",J168,0)</f>
        <v>0</v>
      </c>
      <c r="BG168" s="156">
        <f>IF(N168="zákl. přenesená",J168,0)</f>
        <v>0</v>
      </c>
      <c r="BH168" s="156">
        <f>IF(N168="sníž. přenesená",J168,0)</f>
        <v>0</v>
      </c>
      <c r="BI168" s="156">
        <f>IF(N168="nulová",J168,0)</f>
        <v>0</v>
      </c>
      <c r="BJ168" s="16" t="s">
        <v>81</v>
      </c>
      <c r="BK168" s="156">
        <f>ROUND(I168*H168,2)</f>
        <v>0</v>
      </c>
      <c r="BL168" s="16" t="s">
        <v>134</v>
      </c>
      <c r="BM168" s="155" t="s">
        <v>203</v>
      </c>
    </row>
    <row r="169" spans="1:65" s="13" customFormat="1" ht="11.25">
      <c r="B169" s="157"/>
      <c r="D169" s="158" t="s">
        <v>146</v>
      </c>
      <c r="E169" s="159" t="s">
        <v>1</v>
      </c>
      <c r="F169" s="160" t="s">
        <v>204</v>
      </c>
      <c r="H169" s="161">
        <v>4.4400000000000004</v>
      </c>
      <c r="I169" s="162"/>
      <c r="L169" s="157"/>
      <c r="M169" s="163"/>
      <c r="N169" s="164"/>
      <c r="O169" s="164"/>
      <c r="P169" s="164"/>
      <c r="Q169" s="164"/>
      <c r="R169" s="164"/>
      <c r="S169" s="164"/>
      <c r="T169" s="165"/>
      <c r="AT169" s="159" t="s">
        <v>146</v>
      </c>
      <c r="AU169" s="159" t="s">
        <v>83</v>
      </c>
      <c r="AV169" s="13" t="s">
        <v>83</v>
      </c>
      <c r="AW169" s="13" t="s">
        <v>33</v>
      </c>
      <c r="AX169" s="13" t="s">
        <v>81</v>
      </c>
      <c r="AY169" s="159" t="s">
        <v>127</v>
      </c>
    </row>
    <row r="170" spans="1:65" s="2" customFormat="1" ht="24">
      <c r="A170" s="31"/>
      <c r="B170" s="143"/>
      <c r="C170" s="144" t="s">
        <v>8</v>
      </c>
      <c r="D170" s="144" t="s">
        <v>129</v>
      </c>
      <c r="E170" s="145" t="s">
        <v>205</v>
      </c>
      <c r="F170" s="146" t="s">
        <v>206</v>
      </c>
      <c r="G170" s="147" t="s">
        <v>140</v>
      </c>
      <c r="H170" s="148">
        <v>9</v>
      </c>
      <c r="I170" s="149"/>
      <c r="J170" s="150">
        <f>ROUND(I170*H170,2)</f>
        <v>0</v>
      </c>
      <c r="K170" s="146" t="s">
        <v>133</v>
      </c>
      <c r="L170" s="32"/>
      <c r="M170" s="151" t="s">
        <v>1</v>
      </c>
      <c r="N170" s="152" t="s">
        <v>41</v>
      </c>
      <c r="O170" s="57"/>
      <c r="P170" s="153">
        <f>O170*H170</f>
        <v>0</v>
      </c>
      <c r="Q170" s="153">
        <v>1.0000000000000001E-5</v>
      </c>
      <c r="R170" s="153">
        <f>Q170*H170</f>
        <v>9.0000000000000006E-5</v>
      </c>
      <c r="S170" s="153">
        <v>0</v>
      </c>
      <c r="T170" s="154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55" t="s">
        <v>134</v>
      </c>
      <c r="AT170" s="155" t="s">
        <v>129</v>
      </c>
      <c r="AU170" s="155" t="s">
        <v>83</v>
      </c>
      <c r="AY170" s="16" t="s">
        <v>127</v>
      </c>
      <c r="BE170" s="156">
        <f>IF(N170="základní",J170,0)</f>
        <v>0</v>
      </c>
      <c r="BF170" s="156">
        <f>IF(N170="snížená",J170,0)</f>
        <v>0</v>
      </c>
      <c r="BG170" s="156">
        <f>IF(N170="zákl. přenesená",J170,0)</f>
        <v>0</v>
      </c>
      <c r="BH170" s="156">
        <f>IF(N170="sníž. přenesená",J170,0)</f>
        <v>0</v>
      </c>
      <c r="BI170" s="156">
        <f>IF(N170="nulová",J170,0)</f>
        <v>0</v>
      </c>
      <c r="BJ170" s="16" t="s">
        <v>81</v>
      </c>
      <c r="BK170" s="156">
        <f>ROUND(I170*H170,2)</f>
        <v>0</v>
      </c>
      <c r="BL170" s="16" t="s">
        <v>134</v>
      </c>
      <c r="BM170" s="155" t="s">
        <v>207</v>
      </c>
    </row>
    <row r="171" spans="1:65" s="2" customFormat="1" ht="21.75" customHeight="1">
      <c r="A171" s="31"/>
      <c r="B171" s="143"/>
      <c r="C171" s="144" t="s">
        <v>208</v>
      </c>
      <c r="D171" s="144" t="s">
        <v>129</v>
      </c>
      <c r="E171" s="145" t="s">
        <v>209</v>
      </c>
      <c r="F171" s="146" t="s">
        <v>210</v>
      </c>
      <c r="G171" s="147" t="s">
        <v>140</v>
      </c>
      <c r="H171" s="148">
        <v>9</v>
      </c>
      <c r="I171" s="149"/>
      <c r="J171" s="150">
        <f>ROUND(I171*H171,2)</f>
        <v>0</v>
      </c>
      <c r="K171" s="146" t="s">
        <v>133</v>
      </c>
      <c r="L171" s="32"/>
      <c r="M171" s="151" t="s">
        <v>1</v>
      </c>
      <c r="N171" s="152" t="s">
        <v>41</v>
      </c>
      <c r="O171" s="57"/>
      <c r="P171" s="153">
        <f>O171*H171</f>
        <v>0</v>
      </c>
      <c r="Q171" s="153">
        <v>2.5000000000000001E-4</v>
      </c>
      <c r="R171" s="153">
        <f>Q171*H171</f>
        <v>2.2500000000000003E-3</v>
      </c>
      <c r="S171" s="153">
        <v>0</v>
      </c>
      <c r="T171" s="154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55" t="s">
        <v>134</v>
      </c>
      <c r="AT171" s="155" t="s">
        <v>129</v>
      </c>
      <c r="AU171" s="155" t="s">
        <v>83</v>
      </c>
      <c r="AY171" s="16" t="s">
        <v>127</v>
      </c>
      <c r="BE171" s="156">
        <f>IF(N171="základní",J171,0)</f>
        <v>0</v>
      </c>
      <c r="BF171" s="156">
        <f>IF(N171="snížená",J171,0)</f>
        <v>0</v>
      </c>
      <c r="BG171" s="156">
        <f>IF(N171="zákl. přenesená",J171,0)</f>
        <v>0</v>
      </c>
      <c r="BH171" s="156">
        <f>IF(N171="sníž. přenesená",J171,0)</f>
        <v>0</v>
      </c>
      <c r="BI171" s="156">
        <f>IF(N171="nulová",J171,0)</f>
        <v>0</v>
      </c>
      <c r="BJ171" s="16" t="s">
        <v>81</v>
      </c>
      <c r="BK171" s="156">
        <f>ROUND(I171*H171,2)</f>
        <v>0</v>
      </c>
      <c r="BL171" s="16" t="s">
        <v>134</v>
      </c>
      <c r="BM171" s="155" t="s">
        <v>211</v>
      </c>
    </row>
    <row r="172" spans="1:65" s="2" customFormat="1" ht="24">
      <c r="A172" s="31"/>
      <c r="B172" s="143"/>
      <c r="C172" s="144" t="s">
        <v>212</v>
      </c>
      <c r="D172" s="144" t="s">
        <v>129</v>
      </c>
      <c r="E172" s="145" t="s">
        <v>213</v>
      </c>
      <c r="F172" s="146" t="s">
        <v>214</v>
      </c>
      <c r="G172" s="147" t="s">
        <v>144</v>
      </c>
      <c r="H172" s="148">
        <v>0.38300000000000001</v>
      </c>
      <c r="I172" s="149"/>
      <c r="J172" s="150">
        <f>ROUND(I172*H172,2)</f>
        <v>0</v>
      </c>
      <c r="K172" s="146" t="s">
        <v>133</v>
      </c>
      <c r="L172" s="32"/>
      <c r="M172" s="151" t="s">
        <v>1</v>
      </c>
      <c r="N172" s="152" t="s">
        <v>41</v>
      </c>
      <c r="O172" s="57"/>
      <c r="P172" s="153">
        <f>O172*H172</f>
        <v>0</v>
      </c>
      <c r="Q172" s="153">
        <v>0</v>
      </c>
      <c r="R172" s="153">
        <f>Q172*H172</f>
        <v>0</v>
      </c>
      <c r="S172" s="153">
        <v>1.8</v>
      </c>
      <c r="T172" s="154">
        <f>S172*H172</f>
        <v>0.68940000000000001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55" t="s">
        <v>134</v>
      </c>
      <c r="AT172" s="155" t="s">
        <v>129</v>
      </c>
      <c r="AU172" s="155" t="s">
        <v>83</v>
      </c>
      <c r="AY172" s="16" t="s">
        <v>127</v>
      </c>
      <c r="BE172" s="156">
        <f>IF(N172="základní",J172,0)</f>
        <v>0</v>
      </c>
      <c r="BF172" s="156">
        <f>IF(N172="snížená",J172,0)</f>
        <v>0</v>
      </c>
      <c r="BG172" s="156">
        <f>IF(N172="zákl. přenesená",J172,0)</f>
        <v>0</v>
      </c>
      <c r="BH172" s="156">
        <f>IF(N172="sníž. přenesená",J172,0)</f>
        <v>0</v>
      </c>
      <c r="BI172" s="156">
        <f>IF(N172="nulová",J172,0)</f>
        <v>0</v>
      </c>
      <c r="BJ172" s="16" t="s">
        <v>81</v>
      </c>
      <c r="BK172" s="156">
        <f>ROUND(I172*H172,2)</f>
        <v>0</v>
      </c>
      <c r="BL172" s="16" t="s">
        <v>134</v>
      </c>
      <c r="BM172" s="155" t="s">
        <v>215</v>
      </c>
    </row>
    <row r="173" spans="1:65" s="13" customFormat="1" ht="11.25">
      <c r="B173" s="157"/>
      <c r="D173" s="158" t="s">
        <v>146</v>
      </c>
      <c r="E173" s="159" t="s">
        <v>1</v>
      </c>
      <c r="F173" s="160" t="s">
        <v>216</v>
      </c>
      <c r="H173" s="161">
        <v>0.38300000000000001</v>
      </c>
      <c r="I173" s="162"/>
      <c r="L173" s="157"/>
      <c r="M173" s="163"/>
      <c r="N173" s="164"/>
      <c r="O173" s="164"/>
      <c r="P173" s="164"/>
      <c r="Q173" s="164"/>
      <c r="R173" s="164"/>
      <c r="S173" s="164"/>
      <c r="T173" s="165"/>
      <c r="AT173" s="159" t="s">
        <v>146</v>
      </c>
      <c r="AU173" s="159" t="s">
        <v>83</v>
      </c>
      <c r="AV173" s="13" t="s">
        <v>83</v>
      </c>
      <c r="AW173" s="13" t="s">
        <v>33</v>
      </c>
      <c r="AX173" s="13" t="s">
        <v>81</v>
      </c>
      <c r="AY173" s="159" t="s">
        <v>127</v>
      </c>
    </row>
    <row r="174" spans="1:65" s="12" customFormat="1" ht="22.9" customHeight="1">
      <c r="B174" s="130"/>
      <c r="D174" s="131" t="s">
        <v>75</v>
      </c>
      <c r="E174" s="141" t="s">
        <v>217</v>
      </c>
      <c r="F174" s="141" t="s">
        <v>218</v>
      </c>
      <c r="I174" s="133"/>
      <c r="J174" s="142">
        <f>BK174</f>
        <v>0</v>
      </c>
      <c r="L174" s="130"/>
      <c r="M174" s="135"/>
      <c r="N174" s="136"/>
      <c r="O174" s="136"/>
      <c r="P174" s="137">
        <f>SUM(P175:P181)</f>
        <v>0</v>
      </c>
      <c r="Q174" s="136"/>
      <c r="R174" s="137">
        <f>SUM(R175:R181)</f>
        <v>0</v>
      </c>
      <c r="S174" s="136"/>
      <c r="T174" s="138">
        <f>SUM(T175:T181)</f>
        <v>0</v>
      </c>
      <c r="AR174" s="131" t="s">
        <v>81</v>
      </c>
      <c r="AT174" s="139" t="s">
        <v>75</v>
      </c>
      <c r="AU174" s="139" t="s">
        <v>81</v>
      </c>
      <c r="AY174" s="131" t="s">
        <v>127</v>
      </c>
      <c r="BK174" s="140">
        <f>SUM(BK175:BK181)</f>
        <v>0</v>
      </c>
    </row>
    <row r="175" spans="1:65" s="2" customFormat="1" ht="24">
      <c r="A175" s="31"/>
      <c r="B175" s="143"/>
      <c r="C175" s="144" t="s">
        <v>219</v>
      </c>
      <c r="D175" s="144" t="s">
        <v>129</v>
      </c>
      <c r="E175" s="145" t="s">
        <v>220</v>
      </c>
      <c r="F175" s="146" t="s">
        <v>221</v>
      </c>
      <c r="G175" s="147" t="s">
        <v>222</v>
      </c>
      <c r="H175" s="148">
        <v>1.966</v>
      </c>
      <c r="I175" s="149"/>
      <c r="J175" s="150">
        <f>ROUND(I175*H175,2)</f>
        <v>0</v>
      </c>
      <c r="K175" s="146" t="s">
        <v>133</v>
      </c>
      <c r="L175" s="32"/>
      <c r="M175" s="151" t="s">
        <v>1</v>
      </c>
      <c r="N175" s="152" t="s">
        <v>41</v>
      </c>
      <c r="O175" s="57"/>
      <c r="P175" s="153">
        <f>O175*H175</f>
        <v>0</v>
      </c>
      <c r="Q175" s="153">
        <v>0</v>
      </c>
      <c r="R175" s="153">
        <f>Q175*H175</f>
        <v>0</v>
      </c>
      <c r="S175" s="153">
        <v>0</v>
      </c>
      <c r="T175" s="154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55" t="s">
        <v>134</v>
      </c>
      <c r="AT175" s="155" t="s">
        <v>129</v>
      </c>
      <c r="AU175" s="155" t="s">
        <v>83</v>
      </c>
      <c r="AY175" s="16" t="s">
        <v>127</v>
      </c>
      <c r="BE175" s="156">
        <f>IF(N175="základní",J175,0)</f>
        <v>0</v>
      </c>
      <c r="BF175" s="156">
        <f>IF(N175="snížená",J175,0)</f>
        <v>0</v>
      </c>
      <c r="BG175" s="156">
        <f>IF(N175="zákl. přenesená",J175,0)</f>
        <v>0</v>
      </c>
      <c r="BH175" s="156">
        <f>IF(N175="sníž. přenesená",J175,0)</f>
        <v>0</v>
      </c>
      <c r="BI175" s="156">
        <f>IF(N175="nulová",J175,0)</f>
        <v>0</v>
      </c>
      <c r="BJ175" s="16" t="s">
        <v>81</v>
      </c>
      <c r="BK175" s="156">
        <f>ROUND(I175*H175,2)</f>
        <v>0</v>
      </c>
      <c r="BL175" s="16" t="s">
        <v>134</v>
      </c>
      <c r="BM175" s="155" t="s">
        <v>223</v>
      </c>
    </row>
    <row r="176" spans="1:65" s="2" customFormat="1" ht="24">
      <c r="A176" s="31"/>
      <c r="B176" s="143"/>
      <c r="C176" s="144" t="s">
        <v>224</v>
      </c>
      <c r="D176" s="144" t="s">
        <v>129</v>
      </c>
      <c r="E176" s="145" t="s">
        <v>225</v>
      </c>
      <c r="F176" s="146" t="s">
        <v>226</v>
      </c>
      <c r="G176" s="147" t="s">
        <v>222</v>
      </c>
      <c r="H176" s="148">
        <v>39.32</v>
      </c>
      <c r="I176" s="149"/>
      <c r="J176" s="150">
        <f>ROUND(I176*H176,2)</f>
        <v>0</v>
      </c>
      <c r="K176" s="146" t="s">
        <v>133</v>
      </c>
      <c r="L176" s="32"/>
      <c r="M176" s="151" t="s">
        <v>1</v>
      </c>
      <c r="N176" s="152" t="s">
        <v>41</v>
      </c>
      <c r="O176" s="57"/>
      <c r="P176" s="153">
        <f>O176*H176</f>
        <v>0</v>
      </c>
      <c r="Q176" s="153">
        <v>0</v>
      </c>
      <c r="R176" s="153">
        <f>Q176*H176</f>
        <v>0</v>
      </c>
      <c r="S176" s="153">
        <v>0</v>
      </c>
      <c r="T176" s="154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55" t="s">
        <v>134</v>
      </c>
      <c r="AT176" s="155" t="s">
        <v>129</v>
      </c>
      <c r="AU176" s="155" t="s">
        <v>83</v>
      </c>
      <c r="AY176" s="16" t="s">
        <v>127</v>
      </c>
      <c r="BE176" s="156">
        <f>IF(N176="základní",J176,0)</f>
        <v>0</v>
      </c>
      <c r="BF176" s="156">
        <f>IF(N176="snížená",J176,0)</f>
        <v>0</v>
      </c>
      <c r="BG176" s="156">
        <f>IF(N176="zákl. přenesená",J176,0)</f>
        <v>0</v>
      </c>
      <c r="BH176" s="156">
        <f>IF(N176="sníž. přenesená",J176,0)</f>
        <v>0</v>
      </c>
      <c r="BI176" s="156">
        <f>IF(N176="nulová",J176,0)</f>
        <v>0</v>
      </c>
      <c r="BJ176" s="16" t="s">
        <v>81</v>
      </c>
      <c r="BK176" s="156">
        <f>ROUND(I176*H176,2)</f>
        <v>0</v>
      </c>
      <c r="BL176" s="16" t="s">
        <v>134</v>
      </c>
      <c r="BM176" s="155" t="s">
        <v>227</v>
      </c>
    </row>
    <row r="177" spans="1:65" s="13" customFormat="1" ht="11.25">
      <c r="B177" s="157"/>
      <c r="D177" s="158" t="s">
        <v>146</v>
      </c>
      <c r="E177" s="159" t="s">
        <v>1</v>
      </c>
      <c r="F177" s="160" t="s">
        <v>228</v>
      </c>
      <c r="H177" s="161">
        <v>39.32</v>
      </c>
      <c r="I177" s="162"/>
      <c r="L177" s="157"/>
      <c r="M177" s="163"/>
      <c r="N177" s="164"/>
      <c r="O177" s="164"/>
      <c r="P177" s="164"/>
      <c r="Q177" s="164"/>
      <c r="R177" s="164"/>
      <c r="S177" s="164"/>
      <c r="T177" s="165"/>
      <c r="AT177" s="159" t="s">
        <v>146</v>
      </c>
      <c r="AU177" s="159" t="s">
        <v>83</v>
      </c>
      <c r="AV177" s="13" t="s">
        <v>83</v>
      </c>
      <c r="AW177" s="13" t="s">
        <v>33</v>
      </c>
      <c r="AX177" s="13" t="s">
        <v>81</v>
      </c>
      <c r="AY177" s="159" t="s">
        <v>127</v>
      </c>
    </row>
    <row r="178" spans="1:65" s="2" customFormat="1" ht="33" customHeight="1">
      <c r="A178" s="31"/>
      <c r="B178" s="143"/>
      <c r="C178" s="144" t="s">
        <v>229</v>
      </c>
      <c r="D178" s="144" t="s">
        <v>129</v>
      </c>
      <c r="E178" s="145" t="s">
        <v>230</v>
      </c>
      <c r="F178" s="146" t="s">
        <v>231</v>
      </c>
      <c r="G178" s="147" t="s">
        <v>222</v>
      </c>
      <c r="H178" s="148">
        <v>0.68899999999999995</v>
      </c>
      <c r="I178" s="149"/>
      <c r="J178" s="150">
        <f>ROUND(I178*H178,2)</f>
        <v>0</v>
      </c>
      <c r="K178" s="146" t="s">
        <v>133</v>
      </c>
      <c r="L178" s="32"/>
      <c r="M178" s="151" t="s">
        <v>1</v>
      </c>
      <c r="N178" s="152" t="s">
        <v>41</v>
      </c>
      <c r="O178" s="57"/>
      <c r="P178" s="153">
        <f>O178*H178</f>
        <v>0</v>
      </c>
      <c r="Q178" s="153">
        <v>0</v>
      </c>
      <c r="R178" s="153">
        <f>Q178*H178</f>
        <v>0</v>
      </c>
      <c r="S178" s="153">
        <v>0</v>
      </c>
      <c r="T178" s="154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55" t="s">
        <v>134</v>
      </c>
      <c r="AT178" s="155" t="s">
        <v>129</v>
      </c>
      <c r="AU178" s="155" t="s">
        <v>83</v>
      </c>
      <c r="AY178" s="16" t="s">
        <v>127</v>
      </c>
      <c r="BE178" s="156">
        <f>IF(N178="základní",J178,0)</f>
        <v>0</v>
      </c>
      <c r="BF178" s="156">
        <f>IF(N178="snížená",J178,0)</f>
        <v>0</v>
      </c>
      <c r="BG178" s="156">
        <f>IF(N178="zákl. přenesená",J178,0)</f>
        <v>0</v>
      </c>
      <c r="BH178" s="156">
        <f>IF(N178="sníž. přenesená",J178,0)</f>
        <v>0</v>
      </c>
      <c r="BI178" s="156">
        <f>IF(N178="nulová",J178,0)</f>
        <v>0</v>
      </c>
      <c r="BJ178" s="16" t="s">
        <v>81</v>
      </c>
      <c r="BK178" s="156">
        <f>ROUND(I178*H178,2)</f>
        <v>0</v>
      </c>
      <c r="BL178" s="16" t="s">
        <v>134</v>
      </c>
      <c r="BM178" s="155" t="s">
        <v>232</v>
      </c>
    </row>
    <row r="179" spans="1:65" s="2" customFormat="1" ht="33" customHeight="1">
      <c r="A179" s="31"/>
      <c r="B179" s="143"/>
      <c r="C179" s="144" t="s">
        <v>7</v>
      </c>
      <c r="D179" s="144" t="s">
        <v>129</v>
      </c>
      <c r="E179" s="145" t="s">
        <v>233</v>
      </c>
      <c r="F179" s="146" t="s">
        <v>234</v>
      </c>
      <c r="G179" s="147" t="s">
        <v>222</v>
      </c>
      <c r="H179" s="148">
        <v>0.223</v>
      </c>
      <c r="I179" s="149"/>
      <c r="J179" s="150">
        <f>ROUND(I179*H179,2)</f>
        <v>0</v>
      </c>
      <c r="K179" s="146" t="s">
        <v>133</v>
      </c>
      <c r="L179" s="32"/>
      <c r="M179" s="151" t="s">
        <v>1</v>
      </c>
      <c r="N179" s="152" t="s">
        <v>41</v>
      </c>
      <c r="O179" s="57"/>
      <c r="P179" s="153">
        <f>O179*H179</f>
        <v>0</v>
      </c>
      <c r="Q179" s="153">
        <v>0</v>
      </c>
      <c r="R179" s="153">
        <f>Q179*H179</f>
        <v>0</v>
      </c>
      <c r="S179" s="153">
        <v>0</v>
      </c>
      <c r="T179" s="154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55" t="s">
        <v>134</v>
      </c>
      <c r="AT179" s="155" t="s">
        <v>129</v>
      </c>
      <c r="AU179" s="155" t="s">
        <v>83</v>
      </c>
      <c r="AY179" s="16" t="s">
        <v>127</v>
      </c>
      <c r="BE179" s="156">
        <f>IF(N179="základní",J179,0)</f>
        <v>0</v>
      </c>
      <c r="BF179" s="156">
        <f>IF(N179="snížená",J179,0)</f>
        <v>0</v>
      </c>
      <c r="BG179" s="156">
        <f>IF(N179="zákl. přenesená",J179,0)</f>
        <v>0</v>
      </c>
      <c r="BH179" s="156">
        <f>IF(N179="sníž. přenesená",J179,0)</f>
        <v>0</v>
      </c>
      <c r="BI179" s="156">
        <f>IF(N179="nulová",J179,0)</f>
        <v>0</v>
      </c>
      <c r="BJ179" s="16" t="s">
        <v>81</v>
      </c>
      <c r="BK179" s="156">
        <f>ROUND(I179*H179,2)</f>
        <v>0</v>
      </c>
      <c r="BL179" s="16" t="s">
        <v>134</v>
      </c>
      <c r="BM179" s="155" t="s">
        <v>235</v>
      </c>
    </row>
    <row r="180" spans="1:65" s="13" customFormat="1" ht="11.25">
      <c r="B180" s="157"/>
      <c r="D180" s="158" t="s">
        <v>146</v>
      </c>
      <c r="E180" s="159" t="s">
        <v>1</v>
      </c>
      <c r="F180" s="160" t="s">
        <v>236</v>
      </c>
      <c r="H180" s="161">
        <v>0.223</v>
      </c>
      <c r="I180" s="162"/>
      <c r="L180" s="157"/>
      <c r="M180" s="163"/>
      <c r="N180" s="164"/>
      <c r="O180" s="164"/>
      <c r="P180" s="164"/>
      <c r="Q180" s="164"/>
      <c r="R180" s="164"/>
      <c r="S180" s="164"/>
      <c r="T180" s="165"/>
      <c r="AT180" s="159" t="s">
        <v>146</v>
      </c>
      <c r="AU180" s="159" t="s">
        <v>83</v>
      </c>
      <c r="AV180" s="13" t="s">
        <v>83</v>
      </c>
      <c r="AW180" s="13" t="s">
        <v>33</v>
      </c>
      <c r="AX180" s="13" t="s">
        <v>81</v>
      </c>
      <c r="AY180" s="159" t="s">
        <v>127</v>
      </c>
    </row>
    <row r="181" spans="1:65" s="2" customFormat="1" ht="33" customHeight="1">
      <c r="A181" s="31"/>
      <c r="B181" s="143"/>
      <c r="C181" s="144" t="s">
        <v>237</v>
      </c>
      <c r="D181" s="144" t="s">
        <v>129</v>
      </c>
      <c r="E181" s="145" t="s">
        <v>238</v>
      </c>
      <c r="F181" s="146" t="s">
        <v>239</v>
      </c>
      <c r="G181" s="147" t="s">
        <v>222</v>
      </c>
      <c r="H181" s="148">
        <v>1.054</v>
      </c>
      <c r="I181" s="149"/>
      <c r="J181" s="150">
        <f>ROUND(I181*H181,2)</f>
        <v>0</v>
      </c>
      <c r="K181" s="146" t="s">
        <v>133</v>
      </c>
      <c r="L181" s="32"/>
      <c r="M181" s="151" t="s">
        <v>1</v>
      </c>
      <c r="N181" s="152" t="s">
        <v>41</v>
      </c>
      <c r="O181" s="57"/>
      <c r="P181" s="153">
        <f>O181*H181</f>
        <v>0</v>
      </c>
      <c r="Q181" s="153">
        <v>0</v>
      </c>
      <c r="R181" s="153">
        <f>Q181*H181</f>
        <v>0</v>
      </c>
      <c r="S181" s="153">
        <v>0</v>
      </c>
      <c r="T181" s="154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55" t="s">
        <v>134</v>
      </c>
      <c r="AT181" s="155" t="s">
        <v>129</v>
      </c>
      <c r="AU181" s="155" t="s">
        <v>83</v>
      </c>
      <c r="AY181" s="16" t="s">
        <v>127</v>
      </c>
      <c r="BE181" s="156">
        <f>IF(N181="základní",J181,0)</f>
        <v>0</v>
      </c>
      <c r="BF181" s="156">
        <f>IF(N181="snížená",J181,0)</f>
        <v>0</v>
      </c>
      <c r="BG181" s="156">
        <f>IF(N181="zákl. přenesená",J181,0)</f>
        <v>0</v>
      </c>
      <c r="BH181" s="156">
        <f>IF(N181="sníž. přenesená",J181,0)</f>
        <v>0</v>
      </c>
      <c r="BI181" s="156">
        <f>IF(N181="nulová",J181,0)</f>
        <v>0</v>
      </c>
      <c r="BJ181" s="16" t="s">
        <v>81</v>
      </c>
      <c r="BK181" s="156">
        <f>ROUND(I181*H181,2)</f>
        <v>0</v>
      </c>
      <c r="BL181" s="16" t="s">
        <v>134</v>
      </c>
      <c r="BM181" s="155" t="s">
        <v>240</v>
      </c>
    </row>
    <row r="182" spans="1:65" s="12" customFormat="1" ht="22.9" customHeight="1">
      <c r="B182" s="130"/>
      <c r="D182" s="131" t="s">
        <v>75</v>
      </c>
      <c r="E182" s="141" t="s">
        <v>241</v>
      </c>
      <c r="F182" s="141" t="s">
        <v>242</v>
      </c>
      <c r="I182" s="133"/>
      <c r="J182" s="142">
        <f>BK182</f>
        <v>0</v>
      </c>
      <c r="L182" s="130"/>
      <c r="M182" s="135"/>
      <c r="N182" s="136"/>
      <c r="O182" s="136"/>
      <c r="P182" s="137">
        <f>P183</f>
        <v>0</v>
      </c>
      <c r="Q182" s="136"/>
      <c r="R182" s="137">
        <f>R183</f>
        <v>0</v>
      </c>
      <c r="S182" s="136"/>
      <c r="T182" s="138">
        <f>T183</f>
        <v>0</v>
      </c>
      <c r="AR182" s="131" t="s">
        <v>81</v>
      </c>
      <c r="AT182" s="139" t="s">
        <v>75</v>
      </c>
      <c r="AU182" s="139" t="s">
        <v>81</v>
      </c>
      <c r="AY182" s="131" t="s">
        <v>127</v>
      </c>
      <c r="BK182" s="140">
        <f>BK183</f>
        <v>0</v>
      </c>
    </row>
    <row r="183" spans="1:65" s="2" customFormat="1" ht="16.5" customHeight="1">
      <c r="A183" s="31"/>
      <c r="B183" s="143"/>
      <c r="C183" s="144" t="s">
        <v>243</v>
      </c>
      <c r="D183" s="144" t="s">
        <v>129</v>
      </c>
      <c r="E183" s="145" t="s">
        <v>244</v>
      </c>
      <c r="F183" s="146" t="s">
        <v>245</v>
      </c>
      <c r="G183" s="147" t="s">
        <v>222</v>
      </c>
      <c r="H183" s="148">
        <v>13.14</v>
      </c>
      <c r="I183" s="149"/>
      <c r="J183" s="150">
        <f>ROUND(I183*H183,2)</f>
        <v>0</v>
      </c>
      <c r="K183" s="146" t="s">
        <v>133</v>
      </c>
      <c r="L183" s="32"/>
      <c r="M183" s="151" t="s">
        <v>1</v>
      </c>
      <c r="N183" s="152" t="s">
        <v>41</v>
      </c>
      <c r="O183" s="57"/>
      <c r="P183" s="153">
        <f>O183*H183</f>
        <v>0</v>
      </c>
      <c r="Q183" s="153">
        <v>0</v>
      </c>
      <c r="R183" s="153">
        <f>Q183*H183</f>
        <v>0</v>
      </c>
      <c r="S183" s="153">
        <v>0</v>
      </c>
      <c r="T183" s="154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55" t="s">
        <v>134</v>
      </c>
      <c r="AT183" s="155" t="s">
        <v>129</v>
      </c>
      <c r="AU183" s="155" t="s">
        <v>83</v>
      </c>
      <c r="AY183" s="16" t="s">
        <v>127</v>
      </c>
      <c r="BE183" s="156">
        <f>IF(N183="základní",J183,0)</f>
        <v>0</v>
      </c>
      <c r="BF183" s="156">
        <f>IF(N183="snížená",J183,0)</f>
        <v>0</v>
      </c>
      <c r="BG183" s="156">
        <f>IF(N183="zákl. přenesená",J183,0)</f>
        <v>0</v>
      </c>
      <c r="BH183" s="156">
        <f>IF(N183="sníž. přenesená",J183,0)</f>
        <v>0</v>
      </c>
      <c r="BI183" s="156">
        <f>IF(N183="nulová",J183,0)</f>
        <v>0</v>
      </c>
      <c r="BJ183" s="16" t="s">
        <v>81</v>
      </c>
      <c r="BK183" s="156">
        <f>ROUND(I183*H183,2)</f>
        <v>0</v>
      </c>
      <c r="BL183" s="16" t="s">
        <v>134</v>
      </c>
      <c r="BM183" s="155" t="s">
        <v>246</v>
      </c>
    </row>
    <row r="184" spans="1:65" s="12" customFormat="1" ht="25.9" customHeight="1">
      <c r="B184" s="130"/>
      <c r="D184" s="131" t="s">
        <v>75</v>
      </c>
      <c r="E184" s="132" t="s">
        <v>247</v>
      </c>
      <c r="F184" s="132" t="s">
        <v>248</v>
      </c>
      <c r="I184" s="133"/>
      <c r="J184" s="134">
        <f>BK184</f>
        <v>0</v>
      </c>
      <c r="L184" s="130"/>
      <c r="M184" s="135"/>
      <c r="N184" s="136"/>
      <c r="O184" s="136"/>
      <c r="P184" s="137">
        <f>P185+P195+P228+P232+P237</f>
        <v>0</v>
      </c>
      <c r="Q184" s="136"/>
      <c r="R184" s="137">
        <f>R185+R195+R228+R232+R237</f>
        <v>2.4446301899999998</v>
      </c>
      <c r="S184" s="136"/>
      <c r="T184" s="138">
        <f>T185+T195+T228+T232+T237</f>
        <v>1.276275</v>
      </c>
      <c r="AR184" s="131" t="s">
        <v>83</v>
      </c>
      <c r="AT184" s="139" t="s">
        <v>75</v>
      </c>
      <c r="AU184" s="139" t="s">
        <v>76</v>
      </c>
      <c r="AY184" s="131" t="s">
        <v>127</v>
      </c>
      <c r="BK184" s="140">
        <f>BK185+BK195+BK228+BK232+BK237</f>
        <v>0</v>
      </c>
    </row>
    <row r="185" spans="1:65" s="12" customFormat="1" ht="22.9" customHeight="1">
      <c r="B185" s="130"/>
      <c r="D185" s="131" t="s">
        <v>75</v>
      </c>
      <c r="E185" s="141" t="s">
        <v>249</v>
      </c>
      <c r="F185" s="141" t="s">
        <v>250</v>
      </c>
      <c r="I185" s="133"/>
      <c r="J185" s="142">
        <f>BK185</f>
        <v>0</v>
      </c>
      <c r="L185" s="130"/>
      <c r="M185" s="135"/>
      <c r="N185" s="136"/>
      <c r="O185" s="136"/>
      <c r="P185" s="137">
        <f>SUM(P186:P194)</f>
        <v>0</v>
      </c>
      <c r="Q185" s="136"/>
      <c r="R185" s="137">
        <f>SUM(R186:R194)</f>
        <v>2.3776200000000001E-2</v>
      </c>
      <c r="S185" s="136"/>
      <c r="T185" s="138">
        <f>SUM(T186:T194)</f>
        <v>0</v>
      </c>
      <c r="AR185" s="131" t="s">
        <v>83</v>
      </c>
      <c r="AT185" s="139" t="s">
        <v>75</v>
      </c>
      <c r="AU185" s="139" t="s">
        <v>81</v>
      </c>
      <c r="AY185" s="131" t="s">
        <v>127</v>
      </c>
      <c r="BK185" s="140">
        <f>SUM(BK186:BK194)</f>
        <v>0</v>
      </c>
    </row>
    <row r="186" spans="1:65" s="2" customFormat="1" ht="24">
      <c r="A186" s="31"/>
      <c r="B186" s="143"/>
      <c r="C186" s="144" t="s">
        <v>251</v>
      </c>
      <c r="D186" s="144" t="s">
        <v>129</v>
      </c>
      <c r="E186" s="145" t="s">
        <v>252</v>
      </c>
      <c r="F186" s="146" t="s">
        <v>253</v>
      </c>
      <c r="G186" s="147" t="s">
        <v>132</v>
      </c>
      <c r="H186" s="148">
        <v>9.8000000000000007</v>
      </c>
      <c r="I186" s="149"/>
      <c r="J186" s="150">
        <f>ROUND(I186*H186,2)</f>
        <v>0</v>
      </c>
      <c r="K186" s="146" t="s">
        <v>133</v>
      </c>
      <c r="L186" s="32"/>
      <c r="M186" s="151" t="s">
        <v>1</v>
      </c>
      <c r="N186" s="152" t="s">
        <v>41</v>
      </c>
      <c r="O186" s="57"/>
      <c r="P186" s="153">
        <f>O186*H186</f>
        <v>0</v>
      </c>
      <c r="Q186" s="153">
        <v>0</v>
      </c>
      <c r="R186" s="153">
        <f>Q186*H186</f>
        <v>0</v>
      </c>
      <c r="S186" s="153">
        <v>0</v>
      </c>
      <c r="T186" s="154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55" t="s">
        <v>208</v>
      </c>
      <c r="AT186" s="155" t="s">
        <v>129</v>
      </c>
      <c r="AU186" s="155" t="s">
        <v>83</v>
      </c>
      <c r="AY186" s="16" t="s">
        <v>127</v>
      </c>
      <c r="BE186" s="156">
        <f>IF(N186="základní",J186,0)</f>
        <v>0</v>
      </c>
      <c r="BF186" s="156">
        <f>IF(N186="snížená",J186,0)</f>
        <v>0</v>
      </c>
      <c r="BG186" s="156">
        <f>IF(N186="zákl. přenesená",J186,0)</f>
        <v>0</v>
      </c>
      <c r="BH186" s="156">
        <f>IF(N186="sníž. přenesená",J186,0)</f>
        <v>0</v>
      </c>
      <c r="BI186" s="156">
        <f>IF(N186="nulová",J186,0)</f>
        <v>0</v>
      </c>
      <c r="BJ186" s="16" t="s">
        <v>81</v>
      </c>
      <c r="BK186" s="156">
        <f>ROUND(I186*H186,2)</f>
        <v>0</v>
      </c>
      <c r="BL186" s="16" t="s">
        <v>208</v>
      </c>
      <c r="BM186" s="155" t="s">
        <v>254</v>
      </c>
    </row>
    <row r="187" spans="1:65" s="13" customFormat="1" ht="11.25">
      <c r="B187" s="157"/>
      <c r="D187" s="158" t="s">
        <v>146</v>
      </c>
      <c r="E187" s="159" t="s">
        <v>1</v>
      </c>
      <c r="F187" s="160" t="s">
        <v>255</v>
      </c>
      <c r="H187" s="161">
        <v>9.8000000000000007</v>
      </c>
      <c r="I187" s="162"/>
      <c r="L187" s="157"/>
      <c r="M187" s="163"/>
      <c r="N187" s="164"/>
      <c r="O187" s="164"/>
      <c r="P187" s="164"/>
      <c r="Q187" s="164"/>
      <c r="R187" s="164"/>
      <c r="S187" s="164"/>
      <c r="T187" s="165"/>
      <c r="AT187" s="159" t="s">
        <v>146</v>
      </c>
      <c r="AU187" s="159" t="s">
        <v>83</v>
      </c>
      <c r="AV187" s="13" t="s">
        <v>83</v>
      </c>
      <c r="AW187" s="13" t="s">
        <v>33</v>
      </c>
      <c r="AX187" s="13" t="s">
        <v>81</v>
      </c>
      <c r="AY187" s="159" t="s">
        <v>127</v>
      </c>
    </row>
    <row r="188" spans="1:65" s="2" customFormat="1" ht="24">
      <c r="A188" s="31"/>
      <c r="B188" s="143"/>
      <c r="C188" s="174" t="s">
        <v>256</v>
      </c>
      <c r="D188" s="174" t="s">
        <v>257</v>
      </c>
      <c r="E188" s="175" t="s">
        <v>258</v>
      </c>
      <c r="F188" s="176" t="s">
        <v>259</v>
      </c>
      <c r="G188" s="177" t="s">
        <v>132</v>
      </c>
      <c r="H188" s="178">
        <v>11.422000000000001</v>
      </c>
      <c r="I188" s="179"/>
      <c r="J188" s="180">
        <f>ROUND(I188*H188,2)</f>
        <v>0</v>
      </c>
      <c r="K188" s="176" t="s">
        <v>133</v>
      </c>
      <c r="L188" s="181"/>
      <c r="M188" s="182" t="s">
        <v>1</v>
      </c>
      <c r="N188" s="183" t="s">
        <v>41</v>
      </c>
      <c r="O188" s="57"/>
      <c r="P188" s="153">
        <f>O188*H188</f>
        <v>0</v>
      </c>
      <c r="Q188" s="153">
        <v>1.6999999999999999E-3</v>
      </c>
      <c r="R188" s="153">
        <f>Q188*H188</f>
        <v>1.9417400000000001E-2</v>
      </c>
      <c r="S188" s="153">
        <v>0</v>
      </c>
      <c r="T188" s="154">
        <f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55" t="s">
        <v>260</v>
      </c>
      <c r="AT188" s="155" t="s">
        <v>257</v>
      </c>
      <c r="AU188" s="155" t="s">
        <v>83</v>
      </c>
      <c r="AY188" s="16" t="s">
        <v>127</v>
      </c>
      <c r="BE188" s="156">
        <f>IF(N188="základní",J188,0)</f>
        <v>0</v>
      </c>
      <c r="BF188" s="156">
        <f>IF(N188="snížená",J188,0)</f>
        <v>0</v>
      </c>
      <c r="BG188" s="156">
        <f>IF(N188="zákl. přenesená",J188,0)</f>
        <v>0</v>
      </c>
      <c r="BH188" s="156">
        <f>IF(N188="sníž. přenesená",J188,0)</f>
        <v>0</v>
      </c>
      <c r="BI188" s="156">
        <f>IF(N188="nulová",J188,0)</f>
        <v>0</v>
      </c>
      <c r="BJ188" s="16" t="s">
        <v>81</v>
      </c>
      <c r="BK188" s="156">
        <f>ROUND(I188*H188,2)</f>
        <v>0</v>
      </c>
      <c r="BL188" s="16" t="s">
        <v>208</v>
      </c>
      <c r="BM188" s="155" t="s">
        <v>261</v>
      </c>
    </row>
    <row r="189" spans="1:65" s="13" customFormat="1" ht="11.25">
      <c r="B189" s="157"/>
      <c r="D189" s="158" t="s">
        <v>146</v>
      </c>
      <c r="F189" s="160" t="s">
        <v>262</v>
      </c>
      <c r="H189" s="161">
        <v>11.422000000000001</v>
      </c>
      <c r="I189" s="162"/>
      <c r="L189" s="157"/>
      <c r="M189" s="163"/>
      <c r="N189" s="164"/>
      <c r="O189" s="164"/>
      <c r="P189" s="164"/>
      <c r="Q189" s="164"/>
      <c r="R189" s="164"/>
      <c r="S189" s="164"/>
      <c r="T189" s="165"/>
      <c r="AT189" s="159" t="s">
        <v>146</v>
      </c>
      <c r="AU189" s="159" t="s">
        <v>83</v>
      </c>
      <c r="AV189" s="13" t="s">
        <v>83</v>
      </c>
      <c r="AW189" s="13" t="s">
        <v>3</v>
      </c>
      <c r="AX189" s="13" t="s">
        <v>81</v>
      </c>
      <c r="AY189" s="159" t="s">
        <v>127</v>
      </c>
    </row>
    <row r="190" spans="1:65" s="2" customFormat="1" ht="24">
      <c r="A190" s="31"/>
      <c r="B190" s="143"/>
      <c r="C190" s="144" t="s">
        <v>263</v>
      </c>
      <c r="D190" s="144" t="s">
        <v>129</v>
      </c>
      <c r="E190" s="145" t="s">
        <v>264</v>
      </c>
      <c r="F190" s="146" t="s">
        <v>265</v>
      </c>
      <c r="G190" s="147" t="s">
        <v>132</v>
      </c>
      <c r="H190" s="148">
        <v>2.1</v>
      </c>
      <c r="I190" s="149"/>
      <c r="J190" s="150">
        <f>ROUND(I190*H190,2)</f>
        <v>0</v>
      </c>
      <c r="K190" s="146" t="s">
        <v>133</v>
      </c>
      <c r="L190" s="32"/>
      <c r="M190" s="151" t="s">
        <v>1</v>
      </c>
      <c r="N190" s="152" t="s">
        <v>41</v>
      </c>
      <c r="O190" s="57"/>
      <c r="P190" s="153">
        <f>O190*H190</f>
        <v>0</v>
      </c>
      <c r="Q190" s="153">
        <v>0</v>
      </c>
      <c r="R190" s="153">
        <f>Q190*H190</f>
        <v>0</v>
      </c>
      <c r="S190" s="153">
        <v>0</v>
      </c>
      <c r="T190" s="154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55" t="s">
        <v>208</v>
      </c>
      <c r="AT190" s="155" t="s">
        <v>129</v>
      </c>
      <c r="AU190" s="155" t="s">
        <v>83</v>
      </c>
      <c r="AY190" s="16" t="s">
        <v>127</v>
      </c>
      <c r="BE190" s="156">
        <f>IF(N190="základní",J190,0)</f>
        <v>0</v>
      </c>
      <c r="BF190" s="156">
        <f>IF(N190="snížená",J190,0)</f>
        <v>0</v>
      </c>
      <c r="BG190" s="156">
        <f>IF(N190="zákl. přenesená",J190,0)</f>
        <v>0</v>
      </c>
      <c r="BH190" s="156">
        <f>IF(N190="sníž. přenesená",J190,0)</f>
        <v>0</v>
      </c>
      <c r="BI190" s="156">
        <f>IF(N190="nulová",J190,0)</f>
        <v>0</v>
      </c>
      <c r="BJ190" s="16" t="s">
        <v>81</v>
      </c>
      <c r="BK190" s="156">
        <f>ROUND(I190*H190,2)</f>
        <v>0</v>
      </c>
      <c r="BL190" s="16" t="s">
        <v>208</v>
      </c>
      <c r="BM190" s="155" t="s">
        <v>266</v>
      </c>
    </row>
    <row r="191" spans="1:65" s="13" customFormat="1" ht="11.25">
      <c r="B191" s="157"/>
      <c r="D191" s="158" t="s">
        <v>146</v>
      </c>
      <c r="E191" s="159" t="s">
        <v>1</v>
      </c>
      <c r="F191" s="160" t="s">
        <v>267</v>
      </c>
      <c r="H191" s="161">
        <v>2.1</v>
      </c>
      <c r="I191" s="162"/>
      <c r="L191" s="157"/>
      <c r="M191" s="163"/>
      <c r="N191" s="164"/>
      <c r="O191" s="164"/>
      <c r="P191" s="164"/>
      <c r="Q191" s="164"/>
      <c r="R191" s="164"/>
      <c r="S191" s="164"/>
      <c r="T191" s="165"/>
      <c r="AT191" s="159" t="s">
        <v>146</v>
      </c>
      <c r="AU191" s="159" t="s">
        <v>83</v>
      </c>
      <c r="AV191" s="13" t="s">
        <v>83</v>
      </c>
      <c r="AW191" s="13" t="s">
        <v>33</v>
      </c>
      <c r="AX191" s="13" t="s">
        <v>81</v>
      </c>
      <c r="AY191" s="159" t="s">
        <v>127</v>
      </c>
    </row>
    <row r="192" spans="1:65" s="2" customFormat="1" ht="24">
      <c r="A192" s="31"/>
      <c r="B192" s="143"/>
      <c r="C192" s="174" t="s">
        <v>268</v>
      </c>
      <c r="D192" s="174" t="s">
        <v>257</v>
      </c>
      <c r="E192" s="175" t="s">
        <v>258</v>
      </c>
      <c r="F192" s="176" t="s">
        <v>259</v>
      </c>
      <c r="G192" s="177" t="s">
        <v>132</v>
      </c>
      <c r="H192" s="178">
        <v>2.5640000000000001</v>
      </c>
      <c r="I192" s="179"/>
      <c r="J192" s="180">
        <f>ROUND(I192*H192,2)</f>
        <v>0</v>
      </c>
      <c r="K192" s="176" t="s">
        <v>133</v>
      </c>
      <c r="L192" s="181"/>
      <c r="M192" s="182" t="s">
        <v>1</v>
      </c>
      <c r="N192" s="183" t="s">
        <v>41</v>
      </c>
      <c r="O192" s="57"/>
      <c r="P192" s="153">
        <f>O192*H192</f>
        <v>0</v>
      </c>
      <c r="Q192" s="153">
        <v>1.6999999999999999E-3</v>
      </c>
      <c r="R192" s="153">
        <f>Q192*H192</f>
        <v>4.3587999999999995E-3</v>
      </c>
      <c r="S192" s="153">
        <v>0</v>
      </c>
      <c r="T192" s="154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55" t="s">
        <v>260</v>
      </c>
      <c r="AT192" s="155" t="s">
        <v>257</v>
      </c>
      <c r="AU192" s="155" t="s">
        <v>83</v>
      </c>
      <c r="AY192" s="16" t="s">
        <v>127</v>
      </c>
      <c r="BE192" s="156">
        <f>IF(N192="základní",J192,0)</f>
        <v>0</v>
      </c>
      <c r="BF192" s="156">
        <f>IF(N192="snížená",J192,0)</f>
        <v>0</v>
      </c>
      <c r="BG192" s="156">
        <f>IF(N192="zákl. přenesená",J192,0)</f>
        <v>0</v>
      </c>
      <c r="BH192" s="156">
        <f>IF(N192="sníž. přenesená",J192,0)</f>
        <v>0</v>
      </c>
      <c r="BI192" s="156">
        <f>IF(N192="nulová",J192,0)</f>
        <v>0</v>
      </c>
      <c r="BJ192" s="16" t="s">
        <v>81</v>
      </c>
      <c r="BK192" s="156">
        <f>ROUND(I192*H192,2)</f>
        <v>0</v>
      </c>
      <c r="BL192" s="16" t="s">
        <v>208</v>
      </c>
      <c r="BM192" s="155" t="s">
        <v>269</v>
      </c>
    </row>
    <row r="193" spans="1:65" s="13" customFormat="1" ht="11.25">
      <c r="B193" s="157"/>
      <c r="D193" s="158" t="s">
        <v>146</v>
      </c>
      <c r="F193" s="160" t="s">
        <v>270</v>
      </c>
      <c r="H193" s="161">
        <v>2.5640000000000001</v>
      </c>
      <c r="I193" s="162"/>
      <c r="L193" s="157"/>
      <c r="M193" s="163"/>
      <c r="N193" s="164"/>
      <c r="O193" s="164"/>
      <c r="P193" s="164"/>
      <c r="Q193" s="164"/>
      <c r="R193" s="164"/>
      <c r="S193" s="164"/>
      <c r="T193" s="165"/>
      <c r="AT193" s="159" t="s">
        <v>146</v>
      </c>
      <c r="AU193" s="159" t="s">
        <v>83</v>
      </c>
      <c r="AV193" s="13" t="s">
        <v>83</v>
      </c>
      <c r="AW193" s="13" t="s">
        <v>3</v>
      </c>
      <c r="AX193" s="13" t="s">
        <v>81</v>
      </c>
      <c r="AY193" s="159" t="s">
        <v>127</v>
      </c>
    </row>
    <row r="194" spans="1:65" s="2" customFormat="1" ht="24">
      <c r="A194" s="31"/>
      <c r="B194" s="143"/>
      <c r="C194" s="144" t="s">
        <v>271</v>
      </c>
      <c r="D194" s="144" t="s">
        <v>129</v>
      </c>
      <c r="E194" s="145" t="s">
        <v>272</v>
      </c>
      <c r="F194" s="146" t="s">
        <v>273</v>
      </c>
      <c r="G194" s="147" t="s">
        <v>222</v>
      </c>
      <c r="H194" s="148">
        <v>2.4E-2</v>
      </c>
      <c r="I194" s="149"/>
      <c r="J194" s="150">
        <f>ROUND(I194*H194,2)</f>
        <v>0</v>
      </c>
      <c r="K194" s="146" t="s">
        <v>133</v>
      </c>
      <c r="L194" s="32"/>
      <c r="M194" s="151" t="s">
        <v>1</v>
      </c>
      <c r="N194" s="152" t="s">
        <v>41</v>
      </c>
      <c r="O194" s="57"/>
      <c r="P194" s="153">
        <f>O194*H194</f>
        <v>0</v>
      </c>
      <c r="Q194" s="153">
        <v>0</v>
      </c>
      <c r="R194" s="153">
        <f>Q194*H194</f>
        <v>0</v>
      </c>
      <c r="S194" s="153">
        <v>0</v>
      </c>
      <c r="T194" s="154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55" t="s">
        <v>208</v>
      </c>
      <c r="AT194" s="155" t="s">
        <v>129</v>
      </c>
      <c r="AU194" s="155" t="s">
        <v>83</v>
      </c>
      <c r="AY194" s="16" t="s">
        <v>127</v>
      </c>
      <c r="BE194" s="156">
        <f>IF(N194="základní",J194,0)</f>
        <v>0</v>
      </c>
      <c r="BF194" s="156">
        <f>IF(N194="snížená",J194,0)</f>
        <v>0</v>
      </c>
      <c r="BG194" s="156">
        <f>IF(N194="zákl. přenesená",J194,0)</f>
        <v>0</v>
      </c>
      <c r="BH194" s="156">
        <f>IF(N194="sníž. přenesená",J194,0)</f>
        <v>0</v>
      </c>
      <c r="BI194" s="156">
        <f>IF(N194="nulová",J194,0)</f>
        <v>0</v>
      </c>
      <c r="BJ194" s="16" t="s">
        <v>81</v>
      </c>
      <c r="BK194" s="156">
        <f>ROUND(I194*H194,2)</f>
        <v>0</v>
      </c>
      <c r="BL194" s="16" t="s">
        <v>208</v>
      </c>
      <c r="BM194" s="155" t="s">
        <v>274</v>
      </c>
    </row>
    <row r="195" spans="1:65" s="12" customFormat="1" ht="22.9" customHeight="1">
      <c r="B195" s="130"/>
      <c r="D195" s="131" t="s">
        <v>75</v>
      </c>
      <c r="E195" s="141" t="s">
        <v>275</v>
      </c>
      <c r="F195" s="141" t="s">
        <v>276</v>
      </c>
      <c r="I195" s="133"/>
      <c r="J195" s="142">
        <f>BK195</f>
        <v>0</v>
      </c>
      <c r="L195" s="130"/>
      <c r="M195" s="135"/>
      <c r="N195" s="136"/>
      <c r="O195" s="136"/>
      <c r="P195" s="137">
        <f>SUM(P196:P227)</f>
        <v>0</v>
      </c>
      <c r="Q195" s="136"/>
      <c r="R195" s="137">
        <f>SUM(R196:R227)</f>
        <v>0.82204653999999999</v>
      </c>
      <c r="S195" s="136"/>
      <c r="T195" s="138">
        <f>SUM(T196:T227)</f>
        <v>1.0535000000000001</v>
      </c>
      <c r="AR195" s="131" t="s">
        <v>83</v>
      </c>
      <c r="AT195" s="139" t="s">
        <v>75</v>
      </c>
      <c r="AU195" s="139" t="s">
        <v>81</v>
      </c>
      <c r="AY195" s="131" t="s">
        <v>127</v>
      </c>
      <c r="BK195" s="140">
        <f>SUM(BK196:BK227)</f>
        <v>0</v>
      </c>
    </row>
    <row r="196" spans="1:65" s="2" customFormat="1" ht="33" customHeight="1">
      <c r="A196" s="31"/>
      <c r="B196" s="143"/>
      <c r="C196" s="144" t="s">
        <v>277</v>
      </c>
      <c r="D196" s="144" t="s">
        <v>129</v>
      </c>
      <c r="E196" s="145" t="s">
        <v>278</v>
      </c>
      <c r="F196" s="146" t="s">
        <v>279</v>
      </c>
      <c r="G196" s="147" t="s">
        <v>144</v>
      </c>
      <c r="H196" s="148">
        <v>1.429</v>
      </c>
      <c r="I196" s="149"/>
      <c r="J196" s="150">
        <f>ROUND(I196*H196,2)</f>
        <v>0</v>
      </c>
      <c r="K196" s="146" t="s">
        <v>133</v>
      </c>
      <c r="L196" s="32"/>
      <c r="M196" s="151" t="s">
        <v>1</v>
      </c>
      <c r="N196" s="152" t="s">
        <v>41</v>
      </c>
      <c r="O196" s="57"/>
      <c r="P196" s="153">
        <f>O196*H196</f>
        <v>0</v>
      </c>
      <c r="Q196" s="153">
        <v>1.89E-3</v>
      </c>
      <c r="R196" s="153">
        <f>Q196*H196</f>
        <v>2.7008100000000001E-3</v>
      </c>
      <c r="S196" s="153">
        <v>0</v>
      </c>
      <c r="T196" s="154">
        <f>S196*H196</f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55" t="s">
        <v>208</v>
      </c>
      <c r="AT196" s="155" t="s">
        <v>129</v>
      </c>
      <c r="AU196" s="155" t="s">
        <v>83</v>
      </c>
      <c r="AY196" s="16" t="s">
        <v>127</v>
      </c>
      <c r="BE196" s="156">
        <f>IF(N196="základní",J196,0)</f>
        <v>0</v>
      </c>
      <c r="BF196" s="156">
        <f>IF(N196="snížená",J196,0)</f>
        <v>0</v>
      </c>
      <c r="BG196" s="156">
        <f>IF(N196="zákl. přenesená",J196,0)</f>
        <v>0</v>
      </c>
      <c r="BH196" s="156">
        <f>IF(N196="sníž. přenesená",J196,0)</f>
        <v>0</v>
      </c>
      <c r="BI196" s="156">
        <f>IF(N196="nulová",J196,0)</f>
        <v>0</v>
      </c>
      <c r="BJ196" s="16" t="s">
        <v>81</v>
      </c>
      <c r="BK196" s="156">
        <f>ROUND(I196*H196,2)</f>
        <v>0</v>
      </c>
      <c r="BL196" s="16" t="s">
        <v>208</v>
      </c>
      <c r="BM196" s="155" t="s">
        <v>280</v>
      </c>
    </row>
    <row r="197" spans="1:65" s="2" customFormat="1" ht="24">
      <c r="A197" s="31"/>
      <c r="B197" s="143"/>
      <c r="C197" s="144" t="s">
        <v>281</v>
      </c>
      <c r="D197" s="144" t="s">
        <v>129</v>
      </c>
      <c r="E197" s="145" t="s">
        <v>282</v>
      </c>
      <c r="F197" s="146" t="s">
        <v>283</v>
      </c>
      <c r="G197" s="147" t="s">
        <v>284</v>
      </c>
      <c r="H197" s="148">
        <v>10.85</v>
      </c>
      <c r="I197" s="149"/>
      <c r="J197" s="150">
        <f>ROUND(I197*H197,2)</f>
        <v>0</v>
      </c>
      <c r="K197" s="146" t="s">
        <v>133</v>
      </c>
      <c r="L197" s="32"/>
      <c r="M197" s="151" t="s">
        <v>1</v>
      </c>
      <c r="N197" s="152" t="s">
        <v>41</v>
      </c>
      <c r="O197" s="57"/>
      <c r="P197" s="153">
        <f>O197*H197</f>
        <v>0</v>
      </c>
      <c r="Q197" s="153">
        <v>0</v>
      </c>
      <c r="R197" s="153">
        <f>Q197*H197</f>
        <v>0</v>
      </c>
      <c r="S197" s="153">
        <v>8.0000000000000002E-3</v>
      </c>
      <c r="T197" s="154">
        <f>S197*H197</f>
        <v>8.6800000000000002E-2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55" t="s">
        <v>208</v>
      </c>
      <c r="AT197" s="155" t="s">
        <v>129</v>
      </c>
      <c r="AU197" s="155" t="s">
        <v>83</v>
      </c>
      <c r="AY197" s="16" t="s">
        <v>127</v>
      </c>
      <c r="BE197" s="156">
        <f>IF(N197="základní",J197,0)</f>
        <v>0</v>
      </c>
      <c r="BF197" s="156">
        <f>IF(N197="snížená",J197,0)</f>
        <v>0</v>
      </c>
      <c r="BG197" s="156">
        <f>IF(N197="zákl. přenesená",J197,0)</f>
        <v>0</v>
      </c>
      <c r="BH197" s="156">
        <f>IF(N197="sníž. přenesená",J197,0)</f>
        <v>0</v>
      </c>
      <c r="BI197" s="156">
        <f>IF(N197="nulová",J197,0)</f>
        <v>0</v>
      </c>
      <c r="BJ197" s="16" t="s">
        <v>81</v>
      </c>
      <c r="BK197" s="156">
        <f>ROUND(I197*H197,2)</f>
        <v>0</v>
      </c>
      <c r="BL197" s="16" t="s">
        <v>208</v>
      </c>
      <c r="BM197" s="155" t="s">
        <v>285</v>
      </c>
    </row>
    <row r="198" spans="1:65" s="13" customFormat="1" ht="11.25">
      <c r="B198" s="157"/>
      <c r="D198" s="158" t="s">
        <v>146</v>
      </c>
      <c r="E198" s="159" t="s">
        <v>1</v>
      </c>
      <c r="F198" s="160" t="s">
        <v>286</v>
      </c>
      <c r="H198" s="161">
        <v>10.85</v>
      </c>
      <c r="I198" s="162"/>
      <c r="L198" s="157"/>
      <c r="M198" s="163"/>
      <c r="N198" s="164"/>
      <c r="O198" s="164"/>
      <c r="P198" s="164"/>
      <c r="Q198" s="164"/>
      <c r="R198" s="164"/>
      <c r="S198" s="164"/>
      <c r="T198" s="165"/>
      <c r="AT198" s="159" t="s">
        <v>146</v>
      </c>
      <c r="AU198" s="159" t="s">
        <v>83</v>
      </c>
      <c r="AV198" s="13" t="s">
        <v>83</v>
      </c>
      <c r="AW198" s="13" t="s">
        <v>33</v>
      </c>
      <c r="AX198" s="13" t="s">
        <v>81</v>
      </c>
      <c r="AY198" s="159" t="s">
        <v>127</v>
      </c>
    </row>
    <row r="199" spans="1:65" s="2" customFormat="1" ht="24">
      <c r="A199" s="31"/>
      <c r="B199" s="143"/>
      <c r="C199" s="144" t="s">
        <v>287</v>
      </c>
      <c r="D199" s="144" t="s">
        <v>129</v>
      </c>
      <c r="E199" s="145" t="s">
        <v>288</v>
      </c>
      <c r="F199" s="146" t="s">
        <v>289</v>
      </c>
      <c r="G199" s="147" t="s">
        <v>284</v>
      </c>
      <c r="H199" s="148">
        <v>69.05</v>
      </c>
      <c r="I199" s="149"/>
      <c r="J199" s="150">
        <f>ROUND(I199*H199,2)</f>
        <v>0</v>
      </c>
      <c r="K199" s="146" t="s">
        <v>133</v>
      </c>
      <c r="L199" s="32"/>
      <c r="M199" s="151" t="s">
        <v>1</v>
      </c>
      <c r="N199" s="152" t="s">
        <v>41</v>
      </c>
      <c r="O199" s="57"/>
      <c r="P199" s="153">
        <f>O199*H199</f>
        <v>0</v>
      </c>
      <c r="Q199" s="153">
        <v>0</v>
      </c>
      <c r="R199" s="153">
        <f>Q199*H199</f>
        <v>0</v>
      </c>
      <c r="S199" s="153">
        <v>1.4E-2</v>
      </c>
      <c r="T199" s="154">
        <f>S199*H199</f>
        <v>0.9667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55" t="s">
        <v>208</v>
      </c>
      <c r="AT199" s="155" t="s">
        <v>129</v>
      </c>
      <c r="AU199" s="155" t="s">
        <v>83</v>
      </c>
      <c r="AY199" s="16" t="s">
        <v>127</v>
      </c>
      <c r="BE199" s="156">
        <f>IF(N199="základní",J199,0)</f>
        <v>0</v>
      </c>
      <c r="BF199" s="156">
        <f>IF(N199="snížená",J199,0)</f>
        <v>0</v>
      </c>
      <c r="BG199" s="156">
        <f>IF(N199="zákl. přenesená",J199,0)</f>
        <v>0</v>
      </c>
      <c r="BH199" s="156">
        <f>IF(N199="sníž. přenesená",J199,0)</f>
        <v>0</v>
      </c>
      <c r="BI199" s="156">
        <f>IF(N199="nulová",J199,0)</f>
        <v>0</v>
      </c>
      <c r="BJ199" s="16" t="s">
        <v>81</v>
      </c>
      <c r="BK199" s="156">
        <f>ROUND(I199*H199,2)</f>
        <v>0</v>
      </c>
      <c r="BL199" s="16" t="s">
        <v>208</v>
      </c>
      <c r="BM199" s="155" t="s">
        <v>290</v>
      </c>
    </row>
    <row r="200" spans="1:65" s="13" customFormat="1" ht="22.5">
      <c r="B200" s="157"/>
      <c r="D200" s="158" t="s">
        <v>146</v>
      </c>
      <c r="E200" s="159" t="s">
        <v>1</v>
      </c>
      <c r="F200" s="160" t="s">
        <v>291</v>
      </c>
      <c r="H200" s="161">
        <v>69.05</v>
      </c>
      <c r="I200" s="162"/>
      <c r="L200" s="157"/>
      <c r="M200" s="163"/>
      <c r="N200" s="164"/>
      <c r="O200" s="164"/>
      <c r="P200" s="164"/>
      <c r="Q200" s="164"/>
      <c r="R200" s="164"/>
      <c r="S200" s="164"/>
      <c r="T200" s="165"/>
      <c r="AT200" s="159" t="s">
        <v>146</v>
      </c>
      <c r="AU200" s="159" t="s">
        <v>83</v>
      </c>
      <c r="AV200" s="13" t="s">
        <v>83</v>
      </c>
      <c r="AW200" s="13" t="s">
        <v>33</v>
      </c>
      <c r="AX200" s="13" t="s">
        <v>81</v>
      </c>
      <c r="AY200" s="159" t="s">
        <v>127</v>
      </c>
    </row>
    <row r="201" spans="1:65" s="2" customFormat="1" ht="24">
      <c r="A201" s="31"/>
      <c r="B201" s="143"/>
      <c r="C201" s="144" t="s">
        <v>260</v>
      </c>
      <c r="D201" s="144" t="s">
        <v>129</v>
      </c>
      <c r="E201" s="145" t="s">
        <v>292</v>
      </c>
      <c r="F201" s="146" t="s">
        <v>293</v>
      </c>
      <c r="G201" s="147" t="s">
        <v>284</v>
      </c>
      <c r="H201" s="148">
        <v>10.85</v>
      </c>
      <c r="I201" s="149"/>
      <c r="J201" s="150">
        <f>ROUND(I201*H201,2)</f>
        <v>0</v>
      </c>
      <c r="K201" s="146" t="s">
        <v>133</v>
      </c>
      <c r="L201" s="32"/>
      <c r="M201" s="151" t="s">
        <v>1</v>
      </c>
      <c r="N201" s="152" t="s">
        <v>41</v>
      </c>
      <c r="O201" s="57"/>
      <c r="P201" s="153">
        <f>O201*H201</f>
        <v>0</v>
      </c>
      <c r="Q201" s="153">
        <v>0</v>
      </c>
      <c r="R201" s="153">
        <f>Q201*H201</f>
        <v>0</v>
      </c>
      <c r="S201" s="153">
        <v>0</v>
      </c>
      <c r="T201" s="154">
        <f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55" t="s">
        <v>208</v>
      </c>
      <c r="AT201" s="155" t="s">
        <v>129</v>
      </c>
      <c r="AU201" s="155" t="s">
        <v>83</v>
      </c>
      <c r="AY201" s="16" t="s">
        <v>127</v>
      </c>
      <c r="BE201" s="156">
        <f>IF(N201="základní",J201,0)</f>
        <v>0</v>
      </c>
      <c r="BF201" s="156">
        <f>IF(N201="snížená",J201,0)</f>
        <v>0</v>
      </c>
      <c r="BG201" s="156">
        <f>IF(N201="zákl. přenesená",J201,0)</f>
        <v>0</v>
      </c>
      <c r="BH201" s="156">
        <f>IF(N201="sníž. přenesená",J201,0)</f>
        <v>0</v>
      </c>
      <c r="BI201" s="156">
        <f>IF(N201="nulová",J201,0)</f>
        <v>0</v>
      </c>
      <c r="BJ201" s="16" t="s">
        <v>81</v>
      </c>
      <c r="BK201" s="156">
        <f>ROUND(I201*H201,2)</f>
        <v>0</v>
      </c>
      <c r="BL201" s="16" t="s">
        <v>208</v>
      </c>
      <c r="BM201" s="155" t="s">
        <v>294</v>
      </c>
    </row>
    <row r="202" spans="1:65" s="13" customFormat="1" ht="11.25">
      <c r="B202" s="157"/>
      <c r="D202" s="158" t="s">
        <v>146</v>
      </c>
      <c r="E202" s="159" t="s">
        <v>1</v>
      </c>
      <c r="F202" s="160" t="s">
        <v>295</v>
      </c>
      <c r="H202" s="161">
        <v>10.85</v>
      </c>
      <c r="I202" s="162"/>
      <c r="L202" s="157"/>
      <c r="M202" s="163"/>
      <c r="N202" s="164"/>
      <c r="O202" s="164"/>
      <c r="P202" s="164"/>
      <c r="Q202" s="164"/>
      <c r="R202" s="164"/>
      <c r="S202" s="164"/>
      <c r="T202" s="165"/>
      <c r="AT202" s="159" t="s">
        <v>146</v>
      </c>
      <c r="AU202" s="159" t="s">
        <v>83</v>
      </c>
      <c r="AV202" s="13" t="s">
        <v>83</v>
      </c>
      <c r="AW202" s="13" t="s">
        <v>33</v>
      </c>
      <c r="AX202" s="13" t="s">
        <v>81</v>
      </c>
      <c r="AY202" s="159" t="s">
        <v>127</v>
      </c>
    </row>
    <row r="203" spans="1:65" s="2" customFormat="1" ht="24">
      <c r="A203" s="31"/>
      <c r="B203" s="143"/>
      <c r="C203" s="144" t="s">
        <v>296</v>
      </c>
      <c r="D203" s="144" t="s">
        <v>129</v>
      </c>
      <c r="E203" s="145" t="s">
        <v>297</v>
      </c>
      <c r="F203" s="146" t="s">
        <v>298</v>
      </c>
      <c r="G203" s="147" t="s">
        <v>284</v>
      </c>
      <c r="H203" s="148">
        <v>69.05</v>
      </c>
      <c r="I203" s="149"/>
      <c r="J203" s="150">
        <f>ROUND(I203*H203,2)</f>
        <v>0</v>
      </c>
      <c r="K203" s="146" t="s">
        <v>133</v>
      </c>
      <c r="L203" s="32"/>
      <c r="M203" s="151" t="s">
        <v>1</v>
      </c>
      <c r="N203" s="152" t="s">
        <v>41</v>
      </c>
      <c r="O203" s="57"/>
      <c r="P203" s="153">
        <f>O203*H203</f>
        <v>0</v>
      </c>
      <c r="Q203" s="153">
        <v>0</v>
      </c>
      <c r="R203" s="153">
        <f>Q203*H203</f>
        <v>0</v>
      </c>
      <c r="S203" s="153">
        <v>0</v>
      </c>
      <c r="T203" s="154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55" t="s">
        <v>208</v>
      </c>
      <c r="AT203" s="155" t="s">
        <v>129</v>
      </c>
      <c r="AU203" s="155" t="s">
        <v>83</v>
      </c>
      <c r="AY203" s="16" t="s">
        <v>127</v>
      </c>
      <c r="BE203" s="156">
        <f>IF(N203="základní",J203,0)</f>
        <v>0</v>
      </c>
      <c r="BF203" s="156">
        <f>IF(N203="snížená",J203,0)</f>
        <v>0</v>
      </c>
      <c r="BG203" s="156">
        <f>IF(N203="zákl. přenesená",J203,0)</f>
        <v>0</v>
      </c>
      <c r="BH203" s="156">
        <f>IF(N203="sníž. přenesená",J203,0)</f>
        <v>0</v>
      </c>
      <c r="BI203" s="156">
        <f>IF(N203="nulová",J203,0)</f>
        <v>0</v>
      </c>
      <c r="BJ203" s="16" t="s">
        <v>81</v>
      </c>
      <c r="BK203" s="156">
        <f>ROUND(I203*H203,2)</f>
        <v>0</v>
      </c>
      <c r="BL203" s="16" t="s">
        <v>208</v>
      </c>
      <c r="BM203" s="155" t="s">
        <v>299</v>
      </c>
    </row>
    <row r="204" spans="1:65" s="13" customFormat="1" ht="22.5">
      <c r="B204" s="157"/>
      <c r="D204" s="158" t="s">
        <v>146</v>
      </c>
      <c r="E204" s="159" t="s">
        <v>1</v>
      </c>
      <c r="F204" s="160" t="s">
        <v>291</v>
      </c>
      <c r="H204" s="161">
        <v>69.05</v>
      </c>
      <c r="I204" s="162"/>
      <c r="L204" s="157"/>
      <c r="M204" s="163"/>
      <c r="N204" s="164"/>
      <c r="O204" s="164"/>
      <c r="P204" s="164"/>
      <c r="Q204" s="164"/>
      <c r="R204" s="164"/>
      <c r="S204" s="164"/>
      <c r="T204" s="165"/>
      <c r="AT204" s="159" t="s">
        <v>146</v>
      </c>
      <c r="AU204" s="159" t="s">
        <v>83</v>
      </c>
      <c r="AV204" s="13" t="s">
        <v>83</v>
      </c>
      <c r="AW204" s="13" t="s">
        <v>33</v>
      </c>
      <c r="AX204" s="13" t="s">
        <v>81</v>
      </c>
      <c r="AY204" s="159" t="s">
        <v>127</v>
      </c>
    </row>
    <row r="205" spans="1:65" s="2" customFormat="1" ht="21.75" customHeight="1">
      <c r="A205" s="31"/>
      <c r="B205" s="143"/>
      <c r="C205" s="174" t="s">
        <v>300</v>
      </c>
      <c r="D205" s="174" t="s">
        <v>257</v>
      </c>
      <c r="E205" s="175" t="s">
        <v>301</v>
      </c>
      <c r="F205" s="176" t="s">
        <v>302</v>
      </c>
      <c r="G205" s="177" t="s">
        <v>144</v>
      </c>
      <c r="H205" s="178">
        <v>0.11799999999999999</v>
      </c>
      <c r="I205" s="179"/>
      <c r="J205" s="180">
        <f>ROUND(I205*H205,2)</f>
        <v>0</v>
      </c>
      <c r="K205" s="176" t="s">
        <v>133</v>
      </c>
      <c r="L205" s="181"/>
      <c r="M205" s="182" t="s">
        <v>1</v>
      </c>
      <c r="N205" s="183" t="s">
        <v>41</v>
      </c>
      <c r="O205" s="57"/>
      <c r="P205" s="153">
        <f>O205*H205</f>
        <v>0</v>
      </c>
      <c r="Q205" s="153">
        <v>0.55000000000000004</v>
      </c>
      <c r="R205" s="153">
        <f>Q205*H205</f>
        <v>6.4899999999999999E-2</v>
      </c>
      <c r="S205" s="153">
        <v>0</v>
      </c>
      <c r="T205" s="154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55" t="s">
        <v>260</v>
      </c>
      <c r="AT205" s="155" t="s">
        <v>257</v>
      </c>
      <c r="AU205" s="155" t="s">
        <v>83</v>
      </c>
      <c r="AY205" s="16" t="s">
        <v>127</v>
      </c>
      <c r="BE205" s="156">
        <f>IF(N205="základní",J205,0)</f>
        <v>0</v>
      </c>
      <c r="BF205" s="156">
        <f>IF(N205="snížená",J205,0)</f>
        <v>0</v>
      </c>
      <c r="BG205" s="156">
        <f>IF(N205="zákl. přenesená",J205,0)</f>
        <v>0</v>
      </c>
      <c r="BH205" s="156">
        <f>IF(N205="sníž. přenesená",J205,0)</f>
        <v>0</v>
      </c>
      <c r="BI205" s="156">
        <f>IF(N205="nulová",J205,0)</f>
        <v>0</v>
      </c>
      <c r="BJ205" s="16" t="s">
        <v>81</v>
      </c>
      <c r="BK205" s="156">
        <f>ROUND(I205*H205,2)</f>
        <v>0</v>
      </c>
      <c r="BL205" s="16" t="s">
        <v>208</v>
      </c>
      <c r="BM205" s="155" t="s">
        <v>303</v>
      </c>
    </row>
    <row r="206" spans="1:65" s="13" customFormat="1" ht="11.25">
      <c r="B206" s="157"/>
      <c r="D206" s="158" t="s">
        <v>146</v>
      </c>
      <c r="E206" s="159" t="s">
        <v>1</v>
      </c>
      <c r="F206" s="160" t="s">
        <v>304</v>
      </c>
      <c r="H206" s="161">
        <v>0.107</v>
      </c>
      <c r="I206" s="162"/>
      <c r="L206" s="157"/>
      <c r="M206" s="163"/>
      <c r="N206" s="164"/>
      <c r="O206" s="164"/>
      <c r="P206" s="164"/>
      <c r="Q206" s="164"/>
      <c r="R206" s="164"/>
      <c r="S206" s="164"/>
      <c r="T206" s="165"/>
      <c r="AT206" s="159" t="s">
        <v>146</v>
      </c>
      <c r="AU206" s="159" t="s">
        <v>83</v>
      </c>
      <c r="AV206" s="13" t="s">
        <v>83</v>
      </c>
      <c r="AW206" s="13" t="s">
        <v>33</v>
      </c>
      <c r="AX206" s="13" t="s">
        <v>81</v>
      </c>
      <c r="AY206" s="159" t="s">
        <v>127</v>
      </c>
    </row>
    <row r="207" spans="1:65" s="13" customFormat="1" ht="11.25">
      <c r="B207" s="157"/>
      <c r="D207" s="158" t="s">
        <v>146</v>
      </c>
      <c r="F207" s="160" t="s">
        <v>305</v>
      </c>
      <c r="H207" s="161">
        <v>0.11799999999999999</v>
      </c>
      <c r="I207" s="162"/>
      <c r="L207" s="157"/>
      <c r="M207" s="163"/>
      <c r="N207" s="164"/>
      <c r="O207" s="164"/>
      <c r="P207" s="164"/>
      <c r="Q207" s="164"/>
      <c r="R207" s="164"/>
      <c r="S207" s="164"/>
      <c r="T207" s="165"/>
      <c r="AT207" s="159" t="s">
        <v>146</v>
      </c>
      <c r="AU207" s="159" t="s">
        <v>83</v>
      </c>
      <c r="AV207" s="13" t="s">
        <v>83</v>
      </c>
      <c r="AW207" s="13" t="s">
        <v>3</v>
      </c>
      <c r="AX207" s="13" t="s">
        <v>81</v>
      </c>
      <c r="AY207" s="159" t="s">
        <v>127</v>
      </c>
    </row>
    <row r="208" spans="1:65" s="2" customFormat="1" ht="21.75" customHeight="1">
      <c r="A208" s="31"/>
      <c r="B208" s="143"/>
      <c r="C208" s="174" t="s">
        <v>306</v>
      </c>
      <c r="D208" s="174" t="s">
        <v>257</v>
      </c>
      <c r="E208" s="175" t="s">
        <v>307</v>
      </c>
      <c r="F208" s="176" t="s">
        <v>308</v>
      </c>
      <c r="G208" s="177" t="s">
        <v>144</v>
      </c>
      <c r="H208" s="178">
        <v>1.151</v>
      </c>
      <c r="I208" s="179"/>
      <c r="J208" s="180">
        <f>ROUND(I208*H208,2)</f>
        <v>0</v>
      </c>
      <c r="K208" s="176" t="s">
        <v>133</v>
      </c>
      <c r="L208" s="181"/>
      <c r="M208" s="182" t="s">
        <v>1</v>
      </c>
      <c r="N208" s="183" t="s">
        <v>41</v>
      </c>
      <c r="O208" s="57"/>
      <c r="P208" s="153">
        <f>O208*H208</f>
        <v>0</v>
      </c>
      <c r="Q208" s="153">
        <v>0.55000000000000004</v>
      </c>
      <c r="R208" s="153">
        <f>Q208*H208</f>
        <v>0.63305000000000011</v>
      </c>
      <c r="S208" s="153">
        <v>0</v>
      </c>
      <c r="T208" s="154">
        <f>S208*H208</f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55" t="s">
        <v>260</v>
      </c>
      <c r="AT208" s="155" t="s">
        <v>257</v>
      </c>
      <c r="AU208" s="155" t="s">
        <v>83</v>
      </c>
      <c r="AY208" s="16" t="s">
        <v>127</v>
      </c>
      <c r="BE208" s="156">
        <f>IF(N208="základní",J208,0)</f>
        <v>0</v>
      </c>
      <c r="BF208" s="156">
        <f>IF(N208="snížená",J208,0)</f>
        <v>0</v>
      </c>
      <c r="BG208" s="156">
        <f>IF(N208="zákl. přenesená",J208,0)</f>
        <v>0</v>
      </c>
      <c r="BH208" s="156">
        <f>IF(N208="sníž. přenesená",J208,0)</f>
        <v>0</v>
      </c>
      <c r="BI208" s="156">
        <f>IF(N208="nulová",J208,0)</f>
        <v>0</v>
      </c>
      <c r="BJ208" s="16" t="s">
        <v>81</v>
      </c>
      <c r="BK208" s="156">
        <f>ROUND(I208*H208,2)</f>
        <v>0</v>
      </c>
      <c r="BL208" s="16" t="s">
        <v>208</v>
      </c>
      <c r="BM208" s="155" t="s">
        <v>309</v>
      </c>
    </row>
    <row r="209" spans="1:65" s="13" customFormat="1" ht="11.25">
      <c r="B209" s="157"/>
      <c r="D209" s="158" t="s">
        <v>146</v>
      </c>
      <c r="E209" s="159" t="s">
        <v>1</v>
      </c>
      <c r="F209" s="160" t="s">
        <v>310</v>
      </c>
      <c r="H209" s="161">
        <v>0.435</v>
      </c>
      <c r="I209" s="162"/>
      <c r="L209" s="157"/>
      <c r="M209" s="163"/>
      <c r="N209" s="164"/>
      <c r="O209" s="164"/>
      <c r="P209" s="164"/>
      <c r="Q209" s="164"/>
      <c r="R209" s="164"/>
      <c r="S209" s="164"/>
      <c r="T209" s="165"/>
      <c r="AT209" s="159" t="s">
        <v>146</v>
      </c>
      <c r="AU209" s="159" t="s">
        <v>83</v>
      </c>
      <c r="AV209" s="13" t="s">
        <v>83</v>
      </c>
      <c r="AW209" s="13" t="s">
        <v>33</v>
      </c>
      <c r="AX209" s="13" t="s">
        <v>76</v>
      </c>
      <c r="AY209" s="159" t="s">
        <v>127</v>
      </c>
    </row>
    <row r="210" spans="1:65" s="13" customFormat="1" ht="11.25">
      <c r="B210" s="157"/>
      <c r="D210" s="158" t="s">
        <v>146</v>
      </c>
      <c r="E210" s="159" t="s">
        <v>1</v>
      </c>
      <c r="F210" s="160" t="s">
        <v>311</v>
      </c>
      <c r="H210" s="161">
        <v>0.223</v>
      </c>
      <c r="I210" s="162"/>
      <c r="L210" s="157"/>
      <c r="M210" s="163"/>
      <c r="N210" s="164"/>
      <c r="O210" s="164"/>
      <c r="P210" s="164"/>
      <c r="Q210" s="164"/>
      <c r="R210" s="164"/>
      <c r="S210" s="164"/>
      <c r="T210" s="165"/>
      <c r="AT210" s="159" t="s">
        <v>146</v>
      </c>
      <c r="AU210" s="159" t="s">
        <v>83</v>
      </c>
      <c r="AV210" s="13" t="s">
        <v>83</v>
      </c>
      <c r="AW210" s="13" t="s">
        <v>33</v>
      </c>
      <c r="AX210" s="13" t="s">
        <v>76</v>
      </c>
      <c r="AY210" s="159" t="s">
        <v>127</v>
      </c>
    </row>
    <row r="211" spans="1:65" s="13" customFormat="1" ht="11.25">
      <c r="B211" s="157"/>
      <c r="D211" s="158" t="s">
        <v>146</v>
      </c>
      <c r="E211" s="159" t="s">
        <v>1</v>
      </c>
      <c r="F211" s="160" t="s">
        <v>312</v>
      </c>
      <c r="H211" s="161">
        <v>0.22800000000000001</v>
      </c>
      <c r="I211" s="162"/>
      <c r="L211" s="157"/>
      <c r="M211" s="163"/>
      <c r="N211" s="164"/>
      <c r="O211" s="164"/>
      <c r="P211" s="164"/>
      <c r="Q211" s="164"/>
      <c r="R211" s="164"/>
      <c r="S211" s="164"/>
      <c r="T211" s="165"/>
      <c r="AT211" s="159" t="s">
        <v>146</v>
      </c>
      <c r="AU211" s="159" t="s">
        <v>83</v>
      </c>
      <c r="AV211" s="13" t="s">
        <v>83</v>
      </c>
      <c r="AW211" s="13" t="s">
        <v>33</v>
      </c>
      <c r="AX211" s="13" t="s">
        <v>76</v>
      </c>
      <c r="AY211" s="159" t="s">
        <v>127</v>
      </c>
    </row>
    <row r="212" spans="1:65" s="13" customFormat="1" ht="11.25">
      <c r="B212" s="157"/>
      <c r="D212" s="158" t="s">
        <v>146</v>
      </c>
      <c r="E212" s="159" t="s">
        <v>1</v>
      </c>
      <c r="F212" s="160" t="s">
        <v>313</v>
      </c>
      <c r="H212" s="161">
        <v>0.16</v>
      </c>
      <c r="I212" s="162"/>
      <c r="L212" s="157"/>
      <c r="M212" s="163"/>
      <c r="N212" s="164"/>
      <c r="O212" s="164"/>
      <c r="P212" s="164"/>
      <c r="Q212" s="164"/>
      <c r="R212" s="164"/>
      <c r="S212" s="164"/>
      <c r="T212" s="165"/>
      <c r="AT212" s="159" t="s">
        <v>146</v>
      </c>
      <c r="AU212" s="159" t="s">
        <v>83</v>
      </c>
      <c r="AV212" s="13" t="s">
        <v>83</v>
      </c>
      <c r="AW212" s="13" t="s">
        <v>33</v>
      </c>
      <c r="AX212" s="13" t="s">
        <v>76</v>
      </c>
      <c r="AY212" s="159" t="s">
        <v>127</v>
      </c>
    </row>
    <row r="213" spans="1:65" s="14" customFormat="1" ht="11.25">
      <c r="B213" s="166"/>
      <c r="D213" s="158" t="s">
        <v>146</v>
      </c>
      <c r="E213" s="167" t="s">
        <v>1</v>
      </c>
      <c r="F213" s="168" t="s">
        <v>158</v>
      </c>
      <c r="H213" s="169">
        <v>1.046</v>
      </c>
      <c r="I213" s="170"/>
      <c r="L213" s="166"/>
      <c r="M213" s="171"/>
      <c r="N213" s="172"/>
      <c r="O213" s="172"/>
      <c r="P213" s="172"/>
      <c r="Q213" s="172"/>
      <c r="R213" s="172"/>
      <c r="S213" s="172"/>
      <c r="T213" s="173"/>
      <c r="AT213" s="167" t="s">
        <v>146</v>
      </c>
      <c r="AU213" s="167" t="s">
        <v>83</v>
      </c>
      <c r="AV213" s="14" t="s">
        <v>134</v>
      </c>
      <c r="AW213" s="14" t="s">
        <v>33</v>
      </c>
      <c r="AX213" s="14" t="s">
        <v>81</v>
      </c>
      <c r="AY213" s="167" t="s">
        <v>127</v>
      </c>
    </row>
    <row r="214" spans="1:65" s="13" customFormat="1" ht="11.25">
      <c r="B214" s="157"/>
      <c r="D214" s="158" t="s">
        <v>146</v>
      </c>
      <c r="F214" s="160" t="s">
        <v>314</v>
      </c>
      <c r="H214" s="161">
        <v>1.151</v>
      </c>
      <c r="I214" s="162"/>
      <c r="L214" s="157"/>
      <c r="M214" s="163"/>
      <c r="N214" s="164"/>
      <c r="O214" s="164"/>
      <c r="P214" s="164"/>
      <c r="Q214" s="164"/>
      <c r="R214" s="164"/>
      <c r="S214" s="164"/>
      <c r="T214" s="165"/>
      <c r="AT214" s="159" t="s">
        <v>146</v>
      </c>
      <c r="AU214" s="159" t="s">
        <v>83</v>
      </c>
      <c r="AV214" s="13" t="s">
        <v>83</v>
      </c>
      <c r="AW214" s="13" t="s">
        <v>3</v>
      </c>
      <c r="AX214" s="13" t="s">
        <v>81</v>
      </c>
      <c r="AY214" s="159" t="s">
        <v>127</v>
      </c>
    </row>
    <row r="215" spans="1:65" s="2" customFormat="1" ht="24">
      <c r="A215" s="31"/>
      <c r="B215" s="143"/>
      <c r="C215" s="144" t="s">
        <v>315</v>
      </c>
      <c r="D215" s="144" t="s">
        <v>129</v>
      </c>
      <c r="E215" s="145" t="s">
        <v>316</v>
      </c>
      <c r="F215" s="146" t="s">
        <v>317</v>
      </c>
      <c r="G215" s="147" t="s">
        <v>132</v>
      </c>
      <c r="H215" s="148">
        <v>0.51</v>
      </c>
      <c r="I215" s="149"/>
      <c r="J215" s="150">
        <f>ROUND(I215*H215,2)</f>
        <v>0</v>
      </c>
      <c r="K215" s="146" t="s">
        <v>133</v>
      </c>
      <c r="L215" s="32"/>
      <c r="M215" s="151" t="s">
        <v>1</v>
      </c>
      <c r="N215" s="152" t="s">
        <v>41</v>
      </c>
      <c r="O215" s="57"/>
      <c r="P215" s="153">
        <f>O215*H215</f>
        <v>0</v>
      </c>
      <c r="Q215" s="153">
        <v>0</v>
      </c>
      <c r="R215" s="153">
        <f>Q215*H215</f>
        <v>0</v>
      </c>
      <c r="S215" s="153">
        <v>0</v>
      </c>
      <c r="T215" s="154">
        <f>S215*H215</f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55" t="s">
        <v>208</v>
      </c>
      <c r="AT215" s="155" t="s">
        <v>129</v>
      </c>
      <c r="AU215" s="155" t="s">
        <v>83</v>
      </c>
      <c r="AY215" s="16" t="s">
        <v>127</v>
      </c>
      <c r="BE215" s="156">
        <f>IF(N215="základní",J215,0)</f>
        <v>0</v>
      </c>
      <c r="BF215" s="156">
        <f>IF(N215="snížená",J215,0)</f>
        <v>0</v>
      </c>
      <c r="BG215" s="156">
        <f>IF(N215="zákl. přenesená",J215,0)</f>
        <v>0</v>
      </c>
      <c r="BH215" s="156">
        <f>IF(N215="sníž. přenesená",J215,0)</f>
        <v>0</v>
      </c>
      <c r="BI215" s="156">
        <f>IF(N215="nulová",J215,0)</f>
        <v>0</v>
      </c>
      <c r="BJ215" s="16" t="s">
        <v>81</v>
      </c>
      <c r="BK215" s="156">
        <f>ROUND(I215*H215,2)</f>
        <v>0</v>
      </c>
      <c r="BL215" s="16" t="s">
        <v>208</v>
      </c>
      <c r="BM215" s="155" t="s">
        <v>318</v>
      </c>
    </row>
    <row r="216" spans="1:65" s="13" customFormat="1" ht="11.25">
      <c r="B216" s="157"/>
      <c r="D216" s="158" t="s">
        <v>146</v>
      </c>
      <c r="E216" s="159" t="s">
        <v>1</v>
      </c>
      <c r="F216" s="160" t="s">
        <v>319</v>
      </c>
      <c r="H216" s="161">
        <v>0.51</v>
      </c>
      <c r="I216" s="162"/>
      <c r="L216" s="157"/>
      <c r="M216" s="163"/>
      <c r="N216" s="164"/>
      <c r="O216" s="164"/>
      <c r="P216" s="164"/>
      <c r="Q216" s="164"/>
      <c r="R216" s="164"/>
      <c r="S216" s="164"/>
      <c r="T216" s="165"/>
      <c r="AT216" s="159" t="s">
        <v>146</v>
      </c>
      <c r="AU216" s="159" t="s">
        <v>83</v>
      </c>
      <c r="AV216" s="13" t="s">
        <v>83</v>
      </c>
      <c r="AW216" s="13" t="s">
        <v>33</v>
      </c>
      <c r="AX216" s="13" t="s">
        <v>81</v>
      </c>
      <c r="AY216" s="159" t="s">
        <v>127</v>
      </c>
    </row>
    <row r="217" spans="1:65" s="2" customFormat="1" ht="21.75" customHeight="1">
      <c r="A217" s="31"/>
      <c r="B217" s="143"/>
      <c r="C217" s="174" t="s">
        <v>320</v>
      </c>
      <c r="D217" s="174" t="s">
        <v>257</v>
      </c>
      <c r="E217" s="175" t="s">
        <v>321</v>
      </c>
      <c r="F217" s="176" t="s">
        <v>322</v>
      </c>
      <c r="G217" s="177" t="s">
        <v>144</v>
      </c>
      <c r="H217" s="178">
        <v>1.0999999999999999E-2</v>
      </c>
      <c r="I217" s="179"/>
      <c r="J217" s="180">
        <f>ROUND(I217*H217,2)</f>
        <v>0</v>
      </c>
      <c r="K217" s="176" t="s">
        <v>133</v>
      </c>
      <c r="L217" s="181"/>
      <c r="M217" s="182" t="s">
        <v>1</v>
      </c>
      <c r="N217" s="183" t="s">
        <v>41</v>
      </c>
      <c r="O217" s="57"/>
      <c r="P217" s="153">
        <f>O217*H217</f>
        <v>0</v>
      </c>
      <c r="Q217" s="153">
        <v>0.55000000000000004</v>
      </c>
      <c r="R217" s="153">
        <f>Q217*H217</f>
        <v>6.0499999999999998E-3</v>
      </c>
      <c r="S217" s="153">
        <v>0</v>
      </c>
      <c r="T217" s="154">
        <f>S217*H217</f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55" t="s">
        <v>260</v>
      </c>
      <c r="AT217" s="155" t="s">
        <v>257</v>
      </c>
      <c r="AU217" s="155" t="s">
        <v>83</v>
      </c>
      <c r="AY217" s="16" t="s">
        <v>127</v>
      </c>
      <c r="BE217" s="156">
        <f>IF(N217="základní",J217,0)</f>
        <v>0</v>
      </c>
      <c r="BF217" s="156">
        <f>IF(N217="snížená",J217,0)</f>
        <v>0</v>
      </c>
      <c r="BG217" s="156">
        <f>IF(N217="zákl. přenesená",J217,0)</f>
        <v>0</v>
      </c>
      <c r="BH217" s="156">
        <f>IF(N217="sníž. přenesená",J217,0)</f>
        <v>0</v>
      </c>
      <c r="BI217" s="156">
        <f>IF(N217="nulová",J217,0)</f>
        <v>0</v>
      </c>
      <c r="BJ217" s="16" t="s">
        <v>81</v>
      </c>
      <c r="BK217" s="156">
        <f>ROUND(I217*H217,2)</f>
        <v>0</v>
      </c>
      <c r="BL217" s="16" t="s">
        <v>208</v>
      </c>
      <c r="BM217" s="155" t="s">
        <v>323</v>
      </c>
    </row>
    <row r="218" spans="1:65" s="13" customFormat="1" ht="11.25">
      <c r="B218" s="157"/>
      <c r="D218" s="158" t="s">
        <v>146</v>
      </c>
      <c r="E218" s="159" t="s">
        <v>1</v>
      </c>
      <c r="F218" s="160" t="s">
        <v>324</v>
      </c>
      <c r="H218" s="161">
        <v>0.01</v>
      </c>
      <c r="I218" s="162"/>
      <c r="L218" s="157"/>
      <c r="M218" s="163"/>
      <c r="N218" s="164"/>
      <c r="O218" s="164"/>
      <c r="P218" s="164"/>
      <c r="Q218" s="164"/>
      <c r="R218" s="164"/>
      <c r="S218" s="164"/>
      <c r="T218" s="165"/>
      <c r="AT218" s="159" t="s">
        <v>146</v>
      </c>
      <c r="AU218" s="159" t="s">
        <v>83</v>
      </c>
      <c r="AV218" s="13" t="s">
        <v>83</v>
      </c>
      <c r="AW218" s="13" t="s">
        <v>33</v>
      </c>
      <c r="AX218" s="13" t="s">
        <v>81</v>
      </c>
      <c r="AY218" s="159" t="s">
        <v>127</v>
      </c>
    </row>
    <row r="219" spans="1:65" s="13" customFormat="1" ht="11.25">
      <c r="B219" s="157"/>
      <c r="D219" s="158" t="s">
        <v>146</v>
      </c>
      <c r="F219" s="160" t="s">
        <v>325</v>
      </c>
      <c r="H219" s="161">
        <v>1.0999999999999999E-2</v>
      </c>
      <c r="I219" s="162"/>
      <c r="L219" s="157"/>
      <c r="M219" s="163"/>
      <c r="N219" s="164"/>
      <c r="O219" s="164"/>
      <c r="P219" s="164"/>
      <c r="Q219" s="164"/>
      <c r="R219" s="164"/>
      <c r="S219" s="164"/>
      <c r="T219" s="165"/>
      <c r="AT219" s="159" t="s">
        <v>146</v>
      </c>
      <c r="AU219" s="159" t="s">
        <v>83</v>
      </c>
      <c r="AV219" s="13" t="s">
        <v>83</v>
      </c>
      <c r="AW219" s="13" t="s">
        <v>3</v>
      </c>
      <c r="AX219" s="13" t="s">
        <v>81</v>
      </c>
      <c r="AY219" s="159" t="s">
        <v>127</v>
      </c>
    </row>
    <row r="220" spans="1:65" s="2" customFormat="1" ht="24">
      <c r="A220" s="31"/>
      <c r="B220" s="143"/>
      <c r="C220" s="144" t="s">
        <v>326</v>
      </c>
      <c r="D220" s="144" t="s">
        <v>129</v>
      </c>
      <c r="E220" s="145" t="s">
        <v>327</v>
      </c>
      <c r="F220" s="146" t="s">
        <v>328</v>
      </c>
      <c r="G220" s="147" t="s">
        <v>132</v>
      </c>
      <c r="H220" s="148">
        <v>19.524999999999999</v>
      </c>
      <c r="I220" s="149"/>
      <c r="J220" s="150">
        <f>ROUND(I220*H220,2)</f>
        <v>0</v>
      </c>
      <c r="K220" s="146" t="s">
        <v>133</v>
      </c>
      <c r="L220" s="32"/>
      <c r="M220" s="151" t="s">
        <v>1</v>
      </c>
      <c r="N220" s="152" t="s">
        <v>41</v>
      </c>
      <c r="O220" s="57"/>
      <c r="P220" s="153">
        <f>O220*H220</f>
        <v>0</v>
      </c>
      <c r="Q220" s="153">
        <v>0</v>
      </c>
      <c r="R220" s="153">
        <f>Q220*H220</f>
        <v>0</v>
      </c>
      <c r="S220" s="153">
        <v>0</v>
      </c>
      <c r="T220" s="154">
        <f>S220*H220</f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55" t="s">
        <v>208</v>
      </c>
      <c r="AT220" s="155" t="s">
        <v>129</v>
      </c>
      <c r="AU220" s="155" t="s">
        <v>83</v>
      </c>
      <c r="AY220" s="16" t="s">
        <v>127</v>
      </c>
      <c r="BE220" s="156">
        <f>IF(N220="základní",J220,0)</f>
        <v>0</v>
      </c>
      <c r="BF220" s="156">
        <f>IF(N220="snížená",J220,0)</f>
        <v>0</v>
      </c>
      <c r="BG220" s="156">
        <f>IF(N220="zákl. přenesená",J220,0)</f>
        <v>0</v>
      </c>
      <c r="BH220" s="156">
        <f>IF(N220="sníž. přenesená",J220,0)</f>
        <v>0</v>
      </c>
      <c r="BI220" s="156">
        <f>IF(N220="nulová",J220,0)</f>
        <v>0</v>
      </c>
      <c r="BJ220" s="16" t="s">
        <v>81</v>
      </c>
      <c r="BK220" s="156">
        <f>ROUND(I220*H220,2)</f>
        <v>0</v>
      </c>
      <c r="BL220" s="16" t="s">
        <v>208</v>
      </c>
      <c r="BM220" s="155" t="s">
        <v>329</v>
      </c>
    </row>
    <row r="221" spans="1:65" s="13" customFormat="1" ht="11.25">
      <c r="B221" s="157"/>
      <c r="D221" s="158" t="s">
        <v>146</v>
      </c>
      <c r="E221" s="159" t="s">
        <v>1</v>
      </c>
      <c r="F221" s="160" t="s">
        <v>330</v>
      </c>
      <c r="H221" s="161">
        <v>19.524999999999999</v>
      </c>
      <c r="I221" s="162"/>
      <c r="L221" s="157"/>
      <c r="M221" s="163"/>
      <c r="N221" s="164"/>
      <c r="O221" s="164"/>
      <c r="P221" s="164"/>
      <c r="Q221" s="164"/>
      <c r="R221" s="164"/>
      <c r="S221" s="164"/>
      <c r="T221" s="165"/>
      <c r="AT221" s="159" t="s">
        <v>146</v>
      </c>
      <c r="AU221" s="159" t="s">
        <v>83</v>
      </c>
      <c r="AV221" s="13" t="s">
        <v>83</v>
      </c>
      <c r="AW221" s="13" t="s">
        <v>33</v>
      </c>
      <c r="AX221" s="13" t="s">
        <v>81</v>
      </c>
      <c r="AY221" s="159" t="s">
        <v>127</v>
      </c>
    </row>
    <row r="222" spans="1:65" s="2" customFormat="1" ht="16.5" customHeight="1">
      <c r="A222" s="31"/>
      <c r="B222" s="143"/>
      <c r="C222" s="174" t="s">
        <v>331</v>
      </c>
      <c r="D222" s="174" t="s">
        <v>257</v>
      </c>
      <c r="E222" s="175" t="s">
        <v>332</v>
      </c>
      <c r="F222" s="176" t="s">
        <v>333</v>
      </c>
      <c r="G222" s="177" t="s">
        <v>144</v>
      </c>
      <c r="H222" s="178">
        <v>0.14899999999999999</v>
      </c>
      <c r="I222" s="179"/>
      <c r="J222" s="180">
        <f>ROUND(I222*H222,2)</f>
        <v>0</v>
      </c>
      <c r="K222" s="176" t="s">
        <v>133</v>
      </c>
      <c r="L222" s="181"/>
      <c r="M222" s="182" t="s">
        <v>1</v>
      </c>
      <c r="N222" s="183" t="s">
        <v>41</v>
      </c>
      <c r="O222" s="57"/>
      <c r="P222" s="153">
        <f>O222*H222</f>
        <v>0</v>
      </c>
      <c r="Q222" s="153">
        <v>0.55000000000000004</v>
      </c>
      <c r="R222" s="153">
        <f>Q222*H222</f>
        <v>8.1950000000000009E-2</v>
      </c>
      <c r="S222" s="153">
        <v>0</v>
      </c>
      <c r="T222" s="154">
        <f>S222*H222</f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55" t="s">
        <v>260</v>
      </c>
      <c r="AT222" s="155" t="s">
        <v>257</v>
      </c>
      <c r="AU222" s="155" t="s">
        <v>83</v>
      </c>
      <c r="AY222" s="16" t="s">
        <v>127</v>
      </c>
      <c r="BE222" s="156">
        <f>IF(N222="základní",J222,0)</f>
        <v>0</v>
      </c>
      <c r="BF222" s="156">
        <f>IF(N222="snížená",J222,0)</f>
        <v>0</v>
      </c>
      <c r="BG222" s="156">
        <f>IF(N222="zákl. přenesená",J222,0)</f>
        <v>0</v>
      </c>
      <c r="BH222" s="156">
        <f>IF(N222="sníž. přenesená",J222,0)</f>
        <v>0</v>
      </c>
      <c r="BI222" s="156">
        <f>IF(N222="nulová",J222,0)</f>
        <v>0</v>
      </c>
      <c r="BJ222" s="16" t="s">
        <v>81</v>
      </c>
      <c r="BK222" s="156">
        <f>ROUND(I222*H222,2)</f>
        <v>0</v>
      </c>
      <c r="BL222" s="16" t="s">
        <v>208</v>
      </c>
      <c r="BM222" s="155" t="s">
        <v>334</v>
      </c>
    </row>
    <row r="223" spans="1:65" s="13" customFormat="1" ht="11.25">
      <c r="B223" s="157"/>
      <c r="D223" s="158" t="s">
        <v>146</v>
      </c>
      <c r="E223" s="159" t="s">
        <v>1</v>
      </c>
      <c r="F223" s="160" t="s">
        <v>335</v>
      </c>
      <c r="H223" s="161">
        <v>0.13500000000000001</v>
      </c>
      <c r="I223" s="162"/>
      <c r="L223" s="157"/>
      <c r="M223" s="163"/>
      <c r="N223" s="164"/>
      <c r="O223" s="164"/>
      <c r="P223" s="164"/>
      <c r="Q223" s="164"/>
      <c r="R223" s="164"/>
      <c r="S223" s="164"/>
      <c r="T223" s="165"/>
      <c r="AT223" s="159" t="s">
        <v>146</v>
      </c>
      <c r="AU223" s="159" t="s">
        <v>83</v>
      </c>
      <c r="AV223" s="13" t="s">
        <v>83</v>
      </c>
      <c r="AW223" s="13" t="s">
        <v>33</v>
      </c>
      <c r="AX223" s="13" t="s">
        <v>81</v>
      </c>
      <c r="AY223" s="159" t="s">
        <v>127</v>
      </c>
    </row>
    <row r="224" spans="1:65" s="13" customFormat="1" ht="11.25">
      <c r="B224" s="157"/>
      <c r="D224" s="158" t="s">
        <v>146</v>
      </c>
      <c r="F224" s="160" t="s">
        <v>336</v>
      </c>
      <c r="H224" s="161">
        <v>0.14899999999999999</v>
      </c>
      <c r="I224" s="162"/>
      <c r="L224" s="157"/>
      <c r="M224" s="163"/>
      <c r="N224" s="164"/>
      <c r="O224" s="164"/>
      <c r="P224" s="164"/>
      <c r="Q224" s="164"/>
      <c r="R224" s="164"/>
      <c r="S224" s="164"/>
      <c r="T224" s="165"/>
      <c r="AT224" s="159" t="s">
        <v>146</v>
      </c>
      <c r="AU224" s="159" t="s">
        <v>83</v>
      </c>
      <c r="AV224" s="13" t="s">
        <v>83</v>
      </c>
      <c r="AW224" s="13" t="s">
        <v>3</v>
      </c>
      <c r="AX224" s="13" t="s">
        <v>81</v>
      </c>
      <c r="AY224" s="159" t="s">
        <v>127</v>
      </c>
    </row>
    <row r="225" spans="1:65" s="2" customFormat="1" ht="24">
      <c r="A225" s="31"/>
      <c r="B225" s="143"/>
      <c r="C225" s="144" t="s">
        <v>337</v>
      </c>
      <c r="D225" s="144" t="s">
        <v>129</v>
      </c>
      <c r="E225" s="145" t="s">
        <v>338</v>
      </c>
      <c r="F225" s="146" t="s">
        <v>339</v>
      </c>
      <c r="G225" s="147" t="s">
        <v>144</v>
      </c>
      <c r="H225" s="148">
        <v>1.429</v>
      </c>
      <c r="I225" s="149"/>
      <c r="J225" s="150">
        <f>ROUND(I225*H225,2)</f>
        <v>0</v>
      </c>
      <c r="K225" s="146" t="s">
        <v>133</v>
      </c>
      <c r="L225" s="32"/>
      <c r="M225" s="151" t="s">
        <v>1</v>
      </c>
      <c r="N225" s="152" t="s">
        <v>41</v>
      </c>
      <c r="O225" s="57"/>
      <c r="P225" s="153">
        <f>O225*H225</f>
        <v>0</v>
      </c>
      <c r="Q225" s="153">
        <v>2.3369999999999998E-2</v>
      </c>
      <c r="R225" s="153">
        <f>Q225*H225</f>
        <v>3.3395729999999998E-2</v>
      </c>
      <c r="S225" s="153">
        <v>0</v>
      </c>
      <c r="T225" s="154">
        <f>S225*H225</f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55" t="s">
        <v>208</v>
      </c>
      <c r="AT225" s="155" t="s">
        <v>129</v>
      </c>
      <c r="AU225" s="155" t="s">
        <v>83</v>
      </c>
      <c r="AY225" s="16" t="s">
        <v>127</v>
      </c>
      <c r="BE225" s="156">
        <f>IF(N225="základní",J225,0)</f>
        <v>0</v>
      </c>
      <c r="BF225" s="156">
        <f>IF(N225="snížená",J225,0)</f>
        <v>0</v>
      </c>
      <c r="BG225" s="156">
        <f>IF(N225="zákl. přenesená",J225,0)</f>
        <v>0</v>
      </c>
      <c r="BH225" s="156">
        <f>IF(N225="sníž. přenesená",J225,0)</f>
        <v>0</v>
      </c>
      <c r="BI225" s="156">
        <f>IF(N225="nulová",J225,0)</f>
        <v>0</v>
      </c>
      <c r="BJ225" s="16" t="s">
        <v>81</v>
      </c>
      <c r="BK225" s="156">
        <f>ROUND(I225*H225,2)</f>
        <v>0</v>
      </c>
      <c r="BL225" s="16" t="s">
        <v>208</v>
      </c>
      <c r="BM225" s="155" t="s">
        <v>340</v>
      </c>
    </row>
    <row r="226" spans="1:65" s="13" customFormat="1" ht="11.25">
      <c r="B226" s="157"/>
      <c r="D226" s="158" t="s">
        <v>146</v>
      </c>
      <c r="E226" s="159" t="s">
        <v>1</v>
      </c>
      <c r="F226" s="160" t="s">
        <v>341</v>
      </c>
      <c r="H226" s="161">
        <v>1.429</v>
      </c>
      <c r="I226" s="162"/>
      <c r="L226" s="157"/>
      <c r="M226" s="163"/>
      <c r="N226" s="164"/>
      <c r="O226" s="164"/>
      <c r="P226" s="164"/>
      <c r="Q226" s="164"/>
      <c r="R226" s="164"/>
      <c r="S226" s="164"/>
      <c r="T226" s="165"/>
      <c r="AT226" s="159" t="s">
        <v>146</v>
      </c>
      <c r="AU226" s="159" t="s">
        <v>83</v>
      </c>
      <c r="AV226" s="13" t="s">
        <v>83</v>
      </c>
      <c r="AW226" s="13" t="s">
        <v>33</v>
      </c>
      <c r="AX226" s="13" t="s">
        <v>81</v>
      </c>
      <c r="AY226" s="159" t="s">
        <v>127</v>
      </c>
    </row>
    <row r="227" spans="1:65" s="2" customFormat="1" ht="24">
      <c r="A227" s="31"/>
      <c r="B227" s="143"/>
      <c r="C227" s="144" t="s">
        <v>342</v>
      </c>
      <c r="D227" s="144" t="s">
        <v>129</v>
      </c>
      <c r="E227" s="145" t="s">
        <v>343</v>
      </c>
      <c r="F227" s="146" t="s">
        <v>344</v>
      </c>
      <c r="G227" s="147" t="s">
        <v>222</v>
      </c>
      <c r="H227" s="148">
        <v>0.82199999999999995</v>
      </c>
      <c r="I227" s="149"/>
      <c r="J227" s="150">
        <f>ROUND(I227*H227,2)</f>
        <v>0</v>
      </c>
      <c r="K227" s="146" t="s">
        <v>133</v>
      </c>
      <c r="L227" s="32"/>
      <c r="M227" s="151" t="s">
        <v>1</v>
      </c>
      <c r="N227" s="152" t="s">
        <v>41</v>
      </c>
      <c r="O227" s="57"/>
      <c r="P227" s="153">
        <f>O227*H227</f>
        <v>0</v>
      </c>
      <c r="Q227" s="153">
        <v>0</v>
      </c>
      <c r="R227" s="153">
        <f>Q227*H227</f>
        <v>0</v>
      </c>
      <c r="S227" s="153">
        <v>0</v>
      </c>
      <c r="T227" s="154">
        <f>S227*H227</f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55" t="s">
        <v>208</v>
      </c>
      <c r="AT227" s="155" t="s">
        <v>129</v>
      </c>
      <c r="AU227" s="155" t="s">
        <v>83</v>
      </c>
      <c r="AY227" s="16" t="s">
        <v>127</v>
      </c>
      <c r="BE227" s="156">
        <f>IF(N227="základní",J227,0)</f>
        <v>0</v>
      </c>
      <c r="BF227" s="156">
        <f>IF(N227="snížená",J227,0)</f>
        <v>0</v>
      </c>
      <c r="BG227" s="156">
        <f>IF(N227="zákl. přenesená",J227,0)</f>
        <v>0</v>
      </c>
      <c r="BH227" s="156">
        <f>IF(N227="sníž. přenesená",J227,0)</f>
        <v>0</v>
      </c>
      <c r="BI227" s="156">
        <f>IF(N227="nulová",J227,0)</f>
        <v>0</v>
      </c>
      <c r="BJ227" s="16" t="s">
        <v>81</v>
      </c>
      <c r="BK227" s="156">
        <f>ROUND(I227*H227,2)</f>
        <v>0</v>
      </c>
      <c r="BL227" s="16" t="s">
        <v>208</v>
      </c>
      <c r="BM227" s="155" t="s">
        <v>345</v>
      </c>
    </row>
    <row r="228" spans="1:65" s="12" customFormat="1" ht="22.9" customHeight="1">
      <c r="B228" s="130"/>
      <c r="D228" s="131" t="s">
        <v>75</v>
      </c>
      <c r="E228" s="141" t="s">
        <v>346</v>
      </c>
      <c r="F228" s="141" t="s">
        <v>347</v>
      </c>
      <c r="I228" s="133"/>
      <c r="J228" s="142">
        <f>BK228</f>
        <v>0</v>
      </c>
      <c r="L228" s="130"/>
      <c r="M228" s="135"/>
      <c r="N228" s="136"/>
      <c r="O228" s="136"/>
      <c r="P228" s="137">
        <f>SUM(P229:P231)</f>
        <v>0</v>
      </c>
      <c r="Q228" s="136"/>
      <c r="R228" s="137">
        <f>SUM(R229:R231)</f>
        <v>0</v>
      </c>
      <c r="S228" s="136"/>
      <c r="T228" s="138">
        <f>SUM(T229:T231)</f>
        <v>0</v>
      </c>
      <c r="AR228" s="131" t="s">
        <v>83</v>
      </c>
      <c r="AT228" s="139" t="s">
        <v>75</v>
      </c>
      <c r="AU228" s="139" t="s">
        <v>81</v>
      </c>
      <c r="AY228" s="131" t="s">
        <v>127</v>
      </c>
      <c r="BK228" s="140">
        <f>SUM(BK229:BK231)</f>
        <v>0</v>
      </c>
    </row>
    <row r="229" spans="1:65" s="2" customFormat="1" ht="16.5" customHeight="1">
      <c r="A229" s="31"/>
      <c r="B229" s="143"/>
      <c r="C229" s="144" t="s">
        <v>348</v>
      </c>
      <c r="D229" s="144" t="s">
        <v>129</v>
      </c>
      <c r="E229" s="145" t="s">
        <v>349</v>
      </c>
      <c r="F229" s="146" t="s">
        <v>350</v>
      </c>
      <c r="G229" s="147" t="s">
        <v>284</v>
      </c>
      <c r="H229" s="148">
        <v>10.1</v>
      </c>
      <c r="I229" s="149"/>
      <c r="J229" s="150">
        <f>ROUND(I229*H229,2)</f>
        <v>0</v>
      </c>
      <c r="K229" s="146" t="s">
        <v>133</v>
      </c>
      <c r="L229" s="32"/>
      <c r="M229" s="151" t="s">
        <v>1</v>
      </c>
      <c r="N229" s="152" t="s">
        <v>41</v>
      </c>
      <c r="O229" s="57"/>
      <c r="P229" s="153">
        <f>O229*H229</f>
        <v>0</v>
      </c>
      <c r="Q229" s="153">
        <v>0</v>
      </c>
      <c r="R229" s="153">
        <f>Q229*H229</f>
        <v>0</v>
      </c>
      <c r="S229" s="153">
        <v>0</v>
      </c>
      <c r="T229" s="154">
        <f>S229*H229</f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55" t="s">
        <v>208</v>
      </c>
      <c r="AT229" s="155" t="s">
        <v>129</v>
      </c>
      <c r="AU229" s="155" t="s">
        <v>83</v>
      </c>
      <c r="AY229" s="16" t="s">
        <v>127</v>
      </c>
      <c r="BE229" s="156">
        <f>IF(N229="základní",J229,0)</f>
        <v>0</v>
      </c>
      <c r="BF229" s="156">
        <f>IF(N229="snížená",J229,0)</f>
        <v>0</v>
      </c>
      <c r="BG229" s="156">
        <f>IF(N229="zákl. přenesená",J229,0)</f>
        <v>0</v>
      </c>
      <c r="BH229" s="156">
        <f>IF(N229="sníž. přenesená",J229,0)</f>
        <v>0</v>
      </c>
      <c r="BI229" s="156">
        <f>IF(N229="nulová",J229,0)</f>
        <v>0</v>
      </c>
      <c r="BJ229" s="16" t="s">
        <v>81</v>
      </c>
      <c r="BK229" s="156">
        <f>ROUND(I229*H229,2)</f>
        <v>0</v>
      </c>
      <c r="BL229" s="16" t="s">
        <v>208</v>
      </c>
      <c r="BM229" s="155" t="s">
        <v>351</v>
      </c>
    </row>
    <row r="230" spans="1:65" s="13" customFormat="1" ht="11.25">
      <c r="B230" s="157"/>
      <c r="D230" s="158" t="s">
        <v>146</v>
      </c>
      <c r="E230" s="159" t="s">
        <v>1</v>
      </c>
      <c r="F230" s="160" t="s">
        <v>352</v>
      </c>
      <c r="H230" s="161">
        <v>10.1</v>
      </c>
      <c r="I230" s="162"/>
      <c r="L230" s="157"/>
      <c r="M230" s="163"/>
      <c r="N230" s="164"/>
      <c r="O230" s="164"/>
      <c r="P230" s="164"/>
      <c r="Q230" s="164"/>
      <c r="R230" s="164"/>
      <c r="S230" s="164"/>
      <c r="T230" s="165"/>
      <c r="AT230" s="159" t="s">
        <v>146</v>
      </c>
      <c r="AU230" s="159" t="s">
        <v>83</v>
      </c>
      <c r="AV230" s="13" t="s">
        <v>83</v>
      </c>
      <c r="AW230" s="13" t="s">
        <v>33</v>
      </c>
      <c r="AX230" s="13" t="s">
        <v>81</v>
      </c>
      <c r="AY230" s="159" t="s">
        <v>127</v>
      </c>
    </row>
    <row r="231" spans="1:65" s="2" customFormat="1" ht="16.5" customHeight="1">
      <c r="A231" s="31"/>
      <c r="B231" s="143"/>
      <c r="C231" s="174" t="s">
        <v>353</v>
      </c>
      <c r="D231" s="174" t="s">
        <v>257</v>
      </c>
      <c r="E231" s="175" t="s">
        <v>354</v>
      </c>
      <c r="F231" s="176" t="s">
        <v>355</v>
      </c>
      <c r="G231" s="177" t="s">
        <v>140</v>
      </c>
      <c r="H231" s="178">
        <v>1</v>
      </c>
      <c r="I231" s="179"/>
      <c r="J231" s="180">
        <f>ROUND(I231*H231,2)</f>
        <v>0</v>
      </c>
      <c r="K231" s="176" t="s">
        <v>1</v>
      </c>
      <c r="L231" s="181"/>
      <c r="M231" s="182" t="s">
        <v>1</v>
      </c>
      <c r="N231" s="183" t="s">
        <v>41</v>
      </c>
      <c r="O231" s="57"/>
      <c r="P231" s="153">
        <f>O231*H231</f>
        <v>0</v>
      </c>
      <c r="Q231" s="153">
        <v>0</v>
      </c>
      <c r="R231" s="153">
        <f>Q231*H231</f>
        <v>0</v>
      </c>
      <c r="S231" s="153">
        <v>0</v>
      </c>
      <c r="T231" s="154">
        <f>S231*H231</f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55" t="s">
        <v>260</v>
      </c>
      <c r="AT231" s="155" t="s">
        <v>257</v>
      </c>
      <c r="AU231" s="155" t="s">
        <v>83</v>
      </c>
      <c r="AY231" s="16" t="s">
        <v>127</v>
      </c>
      <c r="BE231" s="156">
        <f>IF(N231="základní",J231,0)</f>
        <v>0</v>
      </c>
      <c r="BF231" s="156">
        <f>IF(N231="snížená",J231,0)</f>
        <v>0</v>
      </c>
      <c r="BG231" s="156">
        <f>IF(N231="zákl. přenesená",J231,0)</f>
        <v>0</v>
      </c>
      <c r="BH231" s="156">
        <f>IF(N231="sníž. přenesená",J231,0)</f>
        <v>0</v>
      </c>
      <c r="BI231" s="156">
        <f>IF(N231="nulová",J231,0)</f>
        <v>0</v>
      </c>
      <c r="BJ231" s="16" t="s">
        <v>81</v>
      </c>
      <c r="BK231" s="156">
        <f>ROUND(I231*H231,2)</f>
        <v>0</v>
      </c>
      <c r="BL231" s="16" t="s">
        <v>208</v>
      </c>
      <c r="BM231" s="155" t="s">
        <v>356</v>
      </c>
    </row>
    <row r="232" spans="1:65" s="12" customFormat="1" ht="22.9" customHeight="1">
      <c r="B232" s="130"/>
      <c r="D232" s="131" t="s">
        <v>75</v>
      </c>
      <c r="E232" s="141" t="s">
        <v>357</v>
      </c>
      <c r="F232" s="141" t="s">
        <v>358</v>
      </c>
      <c r="I232" s="133"/>
      <c r="J232" s="142">
        <f>BK232</f>
        <v>0</v>
      </c>
      <c r="L232" s="130"/>
      <c r="M232" s="135"/>
      <c r="N232" s="136"/>
      <c r="O232" s="136"/>
      <c r="P232" s="137">
        <f>SUM(P233:P236)</f>
        <v>0</v>
      </c>
      <c r="Q232" s="136"/>
      <c r="R232" s="137">
        <f>SUM(R233:R236)</f>
        <v>1.4707800499999997</v>
      </c>
      <c r="S232" s="136"/>
      <c r="T232" s="138">
        <f>SUM(T233:T236)</f>
        <v>0</v>
      </c>
      <c r="AR232" s="131" t="s">
        <v>83</v>
      </c>
      <c r="AT232" s="139" t="s">
        <v>75</v>
      </c>
      <c r="AU232" s="139" t="s">
        <v>81</v>
      </c>
      <c r="AY232" s="131" t="s">
        <v>127</v>
      </c>
      <c r="BK232" s="140">
        <f>SUM(BK233:BK236)</f>
        <v>0</v>
      </c>
    </row>
    <row r="233" spans="1:65" s="2" customFormat="1" ht="24">
      <c r="A233" s="31"/>
      <c r="B233" s="143"/>
      <c r="C233" s="144" t="s">
        <v>359</v>
      </c>
      <c r="D233" s="144" t="s">
        <v>129</v>
      </c>
      <c r="E233" s="145" t="s">
        <v>360</v>
      </c>
      <c r="F233" s="146" t="s">
        <v>361</v>
      </c>
      <c r="G233" s="147" t="s">
        <v>132</v>
      </c>
      <c r="H233" s="148">
        <v>19.524999999999999</v>
      </c>
      <c r="I233" s="149"/>
      <c r="J233" s="150">
        <f>ROUND(I233*H233,2)</f>
        <v>0</v>
      </c>
      <c r="K233" s="146" t="s">
        <v>133</v>
      </c>
      <c r="L233" s="32"/>
      <c r="M233" s="151" t="s">
        <v>1</v>
      </c>
      <c r="N233" s="152" t="s">
        <v>41</v>
      </c>
      <c r="O233" s="57"/>
      <c r="P233" s="153">
        <f>O233*H233</f>
        <v>0</v>
      </c>
      <c r="Q233" s="153">
        <v>8.7899999999999992E-3</v>
      </c>
      <c r="R233" s="153">
        <f>Q233*H233</f>
        <v>0.17162474999999996</v>
      </c>
      <c r="S233" s="153">
        <v>0</v>
      </c>
      <c r="T233" s="154">
        <f>S233*H233</f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55" t="s">
        <v>208</v>
      </c>
      <c r="AT233" s="155" t="s">
        <v>129</v>
      </c>
      <c r="AU233" s="155" t="s">
        <v>83</v>
      </c>
      <c r="AY233" s="16" t="s">
        <v>127</v>
      </c>
      <c r="BE233" s="156">
        <f>IF(N233="základní",J233,0)</f>
        <v>0</v>
      </c>
      <c r="BF233" s="156">
        <f>IF(N233="snížená",J233,0)</f>
        <v>0</v>
      </c>
      <c r="BG233" s="156">
        <f>IF(N233="zákl. přenesená",J233,0)</f>
        <v>0</v>
      </c>
      <c r="BH233" s="156">
        <f>IF(N233="sníž. přenesená",J233,0)</f>
        <v>0</v>
      </c>
      <c r="BI233" s="156">
        <f>IF(N233="nulová",J233,0)</f>
        <v>0</v>
      </c>
      <c r="BJ233" s="16" t="s">
        <v>81</v>
      </c>
      <c r="BK233" s="156">
        <f>ROUND(I233*H233,2)</f>
        <v>0</v>
      </c>
      <c r="BL233" s="16" t="s">
        <v>208</v>
      </c>
      <c r="BM233" s="155" t="s">
        <v>362</v>
      </c>
    </row>
    <row r="234" spans="1:65" s="2" customFormat="1" ht="16.5" customHeight="1">
      <c r="A234" s="31"/>
      <c r="B234" s="143"/>
      <c r="C234" s="174" t="s">
        <v>363</v>
      </c>
      <c r="D234" s="174" t="s">
        <v>257</v>
      </c>
      <c r="E234" s="175" t="s">
        <v>364</v>
      </c>
      <c r="F234" s="176" t="s">
        <v>365</v>
      </c>
      <c r="G234" s="177" t="s">
        <v>140</v>
      </c>
      <c r="H234" s="178">
        <v>764.20899999999995</v>
      </c>
      <c r="I234" s="179"/>
      <c r="J234" s="180">
        <f>ROUND(I234*H234,2)</f>
        <v>0</v>
      </c>
      <c r="K234" s="176" t="s">
        <v>133</v>
      </c>
      <c r="L234" s="181"/>
      <c r="M234" s="182" t="s">
        <v>1</v>
      </c>
      <c r="N234" s="183" t="s">
        <v>41</v>
      </c>
      <c r="O234" s="57"/>
      <c r="P234" s="153">
        <f>O234*H234</f>
        <v>0</v>
      </c>
      <c r="Q234" s="153">
        <v>1.6999999999999999E-3</v>
      </c>
      <c r="R234" s="153">
        <f>Q234*H234</f>
        <v>1.2991552999999998</v>
      </c>
      <c r="S234" s="153">
        <v>0</v>
      </c>
      <c r="T234" s="154">
        <f>S234*H234</f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55" t="s">
        <v>260</v>
      </c>
      <c r="AT234" s="155" t="s">
        <v>257</v>
      </c>
      <c r="AU234" s="155" t="s">
        <v>83</v>
      </c>
      <c r="AY234" s="16" t="s">
        <v>127</v>
      </c>
      <c r="BE234" s="156">
        <f>IF(N234="základní",J234,0)</f>
        <v>0</v>
      </c>
      <c r="BF234" s="156">
        <f>IF(N234="snížená",J234,0)</f>
        <v>0</v>
      </c>
      <c r="BG234" s="156">
        <f>IF(N234="zákl. přenesená",J234,0)</f>
        <v>0</v>
      </c>
      <c r="BH234" s="156">
        <f>IF(N234="sníž. přenesená",J234,0)</f>
        <v>0</v>
      </c>
      <c r="BI234" s="156">
        <f>IF(N234="nulová",J234,0)</f>
        <v>0</v>
      </c>
      <c r="BJ234" s="16" t="s">
        <v>81</v>
      </c>
      <c r="BK234" s="156">
        <f>ROUND(I234*H234,2)</f>
        <v>0</v>
      </c>
      <c r="BL234" s="16" t="s">
        <v>208</v>
      </c>
      <c r="BM234" s="155" t="s">
        <v>366</v>
      </c>
    </row>
    <row r="235" spans="1:65" s="13" customFormat="1" ht="11.25">
      <c r="B235" s="157"/>
      <c r="D235" s="158" t="s">
        <v>146</v>
      </c>
      <c r="F235" s="160" t="s">
        <v>367</v>
      </c>
      <c r="H235" s="161">
        <v>764.20899999999995</v>
      </c>
      <c r="I235" s="162"/>
      <c r="L235" s="157"/>
      <c r="M235" s="163"/>
      <c r="N235" s="164"/>
      <c r="O235" s="164"/>
      <c r="P235" s="164"/>
      <c r="Q235" s="164"/>
      <c r="R235" s="164"/>
      <c r="S235" s="164"/>
      <c r="T235" s="165"/>
      <c r="AT235" s="159" t="s">
        <v>146</v>
      </c>
      <c r="AU235" s="159" t="s">
        <v>83</v>
      </c>
      <c r="AV235" s="13" t="s">
        <v>83</v>
      </c>
      <c r="AW235" s="13" t="s">
        <v>3</v>
      </c>
      <c r="AX235" s="13" t="s">
        <v>81</v>
      </c>
      <c r="AY235" s="159" t="s">
        <v>127</v>
      </c>
    </row>
    <row r="236" spans="1:65" s="2" customFormat="1" ht="24">
      <c r="A236" s="31"/>
      <c r="B236" s="143"/>
      <c r="C236" s="144" t="s">
        <v>368</v>
      </c>
      <c r="D236" s="144" t="s">
        <v>129</v>
      </c>
      <c r="E236" s="145" t="s">
        <v>369</v>
      </c>
      <c r="F236" s="146" t="s">
        <v>370</v>
      </c>
      <c r="G236" s="147" t="s">
        <v>222</v>
      </c>
      <c r="H236" s="148">
        <v>1.4710000000000001</v>
      </c>
      <c r="I236" s="149"/>
      <c r="J236" s="150">
        <f>ROUND(I236*H236,2)</f>
        <v>0</v>
      </c>
      <c r="K236" s="146" t="s">
        <v>133</v>
      </c>
      <c r="L236" s="32"/>
      <c r="M236" s="151" t="s">
        <v>1</v>
      </c>
      <c r="N236" s="152" t="s">
        <v>41</v>
      </c>
      <c r="O236" s="57"/>
      <c r="P236" s="153">
        <f>O236*H236</f>
        <v>0</v>
      </c>
      <c r="Q236" s="153">
        <v>0</v>
      </c>
      <c r="R236" s="153">
        <f>Q236*H236</f>
        <v>0</v>
      </c>
      <c r="S236" s="153">
        <v>0</v>
      </c>
      <c r="T236" s="154">
        <f>S236*H236</f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55" t="s">
        <v>208</v>
      </c>
      <c r="AT236" s="155" t="s">
        <v>129</v>
      </c>
      <c r="AU236" s="155" t="s">
        <v>83</v>
      </c>
      <c r="AY236" s="16" t="s">
        <v>127</v>
      </c>
      <c r="BE236" s="156">
        <f>IF(N236="základní",J236,0)</f>
        <v>0</v>
      </c>
      <c r="BF236" s="156">
        <f>IF(N236="snížená",J236,0)</f>
        <v>0</v>
      </c>
      <c r="BG236" s="156">
        <f>IF(N236="zákl. přenesená",J236,0)</f>
        <v>0</v>
      </c>
      <c r="BH236" s="156">
        <f>IF(N236="sníž. přenesená",J236,0)</f>
        <v>0</v>
      </c>
      <c r="BI236" s="156">
        <f>IF(N236="nulová",J236,0)</f>
        <v>0</v>
      </c>
      <c r="BJ236" s="16" t="s">
        <v>81</v>
      </c>
      <c r="BK236" s="156">
        <f>ROUND(I236*H236,2)</f>
        <v>0</v>
      </c>
      <c r="BL236" s="16" t="s">
        <v>208</v>
      </c>
      <c r="BM236" s="155" t="s">
        <v>371</v>
      </c>
    </row>
    <row r="237" spans="1:65" s="12" customFormat="1" ht="22.9" customHeight="1">
      <c r="B237" s="130"/>
      <c r="D237" s="131" t="s">
        <v>75</v>
      </c>
      <c r="E237" s="141" t="s">
        <v>372</v>
      </c>
      <c r="F237" s="141" t="s">
        <v>373</v>
      </c>
      <c r="I237" s="133"/>
      <c r="J237" s="142">
        <f>BK237</f>
        <v>0</v>
      </c>
      <c r="L237" s="130"/>
      <c r="M237" s="135"/>
      <c r="N237" s="136"/>
      <c r="O237" s="136"/>
      <c r="P237" s="137">
        <f>SUM(P238:P245)</f>
        <v>0</v>
      </c>
      <c r="Q237" s="136"/>
      <c r="R237" s="137">
        <f>SUM(R238:R245)</f>
        <v>0.12802740000000001</v>
      </c>
      <c r="S237" s="136"/>
      <c r="T237" s="138">
        <f>SUM(T238:T245)</f>
        <v>0.222775</v>
      </c>
      <c r="AR237" s="131" t="s">
        <v>83</v>
      </c>
      <c r="AT237" s="139" t="s">
        <v>75</v>
      </c>
      <c r="AU237" s="139" t="s">
        <v>81</v>
      </c>
      <c r="AY237" s="131" t="s">
        <v>127</v>
      </c>
      <c r="BK237" s="140">
        <f>SUM(BK238:BK245)</f>
        <v>0</v>
      </c>
    </row>
    <row r="238" spans="1:65" s="2" customFormat="1" ht="16.5" customHeight="1">
      <c r="A238" s="31"/>
      <c r="B238" s="143"/>
      <c r="C238" s="144" t="s">
        <v>374</v>
      </c>
      <c r="D238" s="144" t="s">
        <v>129</v>
      </c>
      <c r="E238" s="145" t="s">
        <v>375</v>
      </c>
      <c r="F238" s="146" t="s">
        <v>376</v>
      </c>
      <c r="G238" s="147" t="s">
        <v>132</v>
      </c>
      <c r="H238" s="148">
        <v>13.505000000000001</v>
      </c>
      <c r="I238" s="149"/>
      <c r="J238" s="150">
        <f>ROUND(I238*H238,2)</f>
        <v>0</v>
      </c>
      <c r="K238" s="146" t="s">
        <v>133</v>
      </c>
      <c r="L238" s="32"/>
      <c r="M238" s="151" t="s">
        <v>1</v>
      </c>
      <c r="N238" s="152" t="s">
        <v>41</v>
      </c>
      <c r="O238" s="57"/>
      <c r="P238" s="153">
        <f>O238*H238</f>
        <v>0</v>
      </c>
      <c r="Q238" s="153">
        <v>2.7999999999999998E-4</v>
      </c>
      <c r="R238" s="153">
        <f>Q238*H238</f>
        <v>3.7813999999999999E-3</v>
      </c>
      <c r="S238" s="153">
        <v>0</v>
      </c>
      <c r="T238" s="154">
        <f>S238*H238</f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55" t="s">
        <v>208</v>
      </c>
      <c r="AT238" s="155" t="s">
        <v>129</v>
      </c>
      <c r="AU238" s="155" t="s">
        <v>83</v>
      </c>
      <c r="AY238" s="16" t="s">
        <v>127</v>
      </c>
      <c r="BE238" s="156">
        <f>IF(N238="základní",J238,0)</f>
        <v>0</v>
      </c>
      <c r="BF238" s="156">
        <f>IF(N238="snížená",J238,0)</f>
        <v>0</v>
      </c>
      <c r="BG238" s="156">
        <f>IF(N238="zákl. přenesená",J238,0)</f>
        <v>0</v>
      </c>
      <c r="BH238" s="156">
        <f>IF(N238="sníž. přenesená",J238,0)</f>
        <v>0</v>
      </c>
      <c r="BI238" s="156">
        <f>IF(N238="nulová",J238,0)</f>
        <v>0</v>
      </c>
      <c r="BJ238" s="16" t="s">
        <v>81</v>
      </c>
      <c r="BK238" s="156">
        <f>ROUND(I238*H238,2)</f>
        <v>0</v>
      </c>
      <c r="BL238" s="16" t="s">
        <v>208</v>
      </c>
      <c r="BM238" s="155" t="s">
        <v>377</v>
      </c>
    </row>
    <row r="239" spans="1:65" s="2" customFormat="1" ht="24">
      <c r="A239" s="31"/>
      <c r="B239" s="143"/>
      <c r="C239" s="174" t="s">
        <v>378</v>
      </c>
      <c r="D239" s="174" t="s">
        <v>257</v>
      </c>
      <c r="E239" s="175" t="s">
        <v>379</v>
      </c>
      <c r="F239" s="176" t="s">
        <v>380</v>
      </c>
      <c r="G239" s="177" t="s">
        <v>132</v>
      </c>
      <c r="H239" s="178">
        <v>13.505000000000001</v>
      </c>
      <c r="I239" s="179"/>
      <c r="J239" s="180">
        <f>ROUND(I239*H239,2)</f>
        <v>0</v>
      </c>
      <c r="K239" s="176" t="s">
        <v>133</v>
      </c>
      <c r="L239" s="181"/>
      <c r="M239" s="182" t="s">
        <v>1</v>
      </c>
      <c r="N239" s="183" t="s">
        <v>41</v>
      </c>
      <c r="O239" s="57"/>
      <c r="P239" s="153">
        <f>O239*H239</f>
        <v>0</v>
      </c>
      <c r="Q239" s="153">
        <v>9.1999999999999998E-3</v>
      </c>
      <c r="R239" s="153">
        <f>Q239*H239</f>
        <v>0.12424600000000001</v>
      </c>
      <c r="S239" s="153">
        <v>0</v>
      </c>
      <c r="T239" s="154">
        <f>S239*H239</f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55" t="s">
        <v>260</v>
      </c>
      <c r="AT239" s="155" t="s">
        <v>257</v>
      </c>
      <c r="AU239" s="155" t="s">
        <v>83</v>
      </c>
      <c r="AY239" s="16" t="s">
        <v>127</v>
      </c>
      <c r="BE239" s="156">
        <f>IF(N239="základní",J239,0)</f>
        <v>0</v>
      </c>
      <c r="BF239" s="156">
        <f>IF(N239="snížená",J239,0)</f>
        <v>0</v>
      </c>
      <c r="BG239" s="156">
        <f>IF(N239="zákl. přenesená",J239,0)</f>
        <v>0</v>
      </c>
      <c r="BH239" s="156">
        <f>IF(N239="sníž. přenesená",J239,0)</f>
        <v>0</v>
      </c>
      <c r="BI239" s="156">
        <f>IF(N239="nulová",J239,0)</f>
        <v>0</v>
      </c>
      <c r="BJ239" s="16" t="s">
        <v>81</v>
      </c>
      <c r="BK239" s="156">
        <f>ROUND(I239*H239,2)</f>
        <v>0</v>
      </c>
      <c r="BL239" s="16" t="s">
        <v>208</v>
      </c>
      <c r="BM239" s="155" t="s">
        <v>381</v>
      </c>
    </row>
    <row r="240" spans="1:65" s="13" customFormat="1" ht="11.25">
      <c r="B240" s="157"/>
      <c r="D240" s="158" t="s">
        <v>146</v>
      </c>
      <c r="E240" s="159" t="s">
        <v>1</v>
      </c>
      <c r="F240" s="160" t="s">
        <v>382</v>
      </c>
      <c r="H240" s="161">
        <v>13.505000000000001</v>
      </c>
      <c r="I240" s="162"/>
      <c r="L240" s="157"/>
      <c r="M240" s="163"/>
      <c r="N240" s="164"/>
      <c r="O240" s="164"/>
      <c r="P240" s="164"/>
      <c r="Q240" s="164"/>
      <c r="R240" s="164"/>
      <c r="S240" s="164"/>
      <c r="T240" s="165"/>
      <c r="AT240" s="159" t="s">
        <v>146</v>
      </c>
      <c r="AU240" s="159" t="s">
        <v>83</v>
      </c>
      <c r="AV240" s="13" t="s">
        <v>83</v>
      </c>
      <c r="AW240" s="13" t="s">
        <v>33</v>
      </c>
      <c r="AX240" s="13" t="s">
        <v>81</v>
      </c>
      <c r="AY240" s="159" t="s">
        <v>127</v>
      </c>
    </row>
    <row r="241" spans="1:65" s="2" customFormat="1" ht="21.75" customHeight="1">
      <c r="A241" s="31"/>
      <c r="B241" s="143"/>
      <c r="C241" s="144" t="s">
        <v>383</v>
      </c>
      <c r="D241" s="144" t="s">
        <v>129</v>
      </c>
      <c r="E241" s="145" t="s">
        <v>384</v>
      </c>
      <c r="F241" s="146" t="s">
        <v>385</v>
      </c>
      <c r="G241" s="147" t="s">
        <v>132</v>
      </c>
      <c r="H241" s="148">
        <v>18.32</v>
      </c>
      <c r="I241" s="149"/>
      <c r="J241" s="150">
        <f>ROUND(I241*H241,2)</f>
        <v>0</v>
      </c>
      <c r="K241" s="146" t="s">
        <v>133</v>
      </c>
      <c r="L241" s="32"/>
      <c r="M241" s="151" t="s">
        <v>1</v>
      </c>
      <c r="N241" s="152" t="s">
        <v>41</v>
      </c>
      <c r="O241" s="57"/>
      <c r="P241" s="153">
        <f>O241*H241</f>
        <v>0</v>
      </c>
      <c r="Q241" s="153">
        <v>0</v>
      </c>
      <c r="R241" s="153">
        <f>Q241*H241</f>
        <v>0</v>
      </c>
      <c r="S241" s="153">
        <v>7.0000000000000001E-3</v>
      </c>
      <c r="T241" s="154">
        <f>S241*H241</f>
        <v>0.12823999999999999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55" t="s">
        <v>208</v>
      </c>
      <c r="AT241" s="155" t="s">
        <v>129</v>
      </c>
      <c r="AU241" s="155" t="s">
        <v>83</v>
      </c>
      <c r="AY241" s="16" t="s">
        <v>127</v>
      </c>
      <c r="BE241" s="156">
        <f>IF(N241="základní",J241,0)</f>
        <v>0</v>
      </c>
      <c r="BF241" s="156">
        <f>IF(N241="snížená",J241,0)</f>
        <v>0</v>
      </c>
      <c r="BG241" s="156">
        <f>IF(N241="zákl. přenesená",J241,0)</f>
        <v>0</v>
      </c>
      <c r="BH241" s="156">
        <f>IF(N241="sníž. přenesená",J241,0)</f>
        <v>0</v>
      </c>
      <c r="BI241" s="156">
        <f>IF(N241="nulová",J241,0)</f>
        <v>0</v>
      </c>
      <c r="BJ241" s="16" t="s">
        <v>81</v>
      </c>
      <c r="BK241" s="156">
        <f>ROUND(I241*H241,2)</f>
        <v>0</v>
      </c>
      <c r="BL241" s="16" t="s">
        <v>208</v>
      </c>
      <c r="BM241" s="155" t="s">
        <v>386</v>
      </c>
    </row>
    <row r="242" spans="1:65" s="13" customFormat="1" ht="11.25">
      <c r="B242" s="157"/>
      <c r="D242" s="158" t="s">
        <v>146</v>
      </c>
      <c r="E242" s="159" t="s">
        <v>1</v>
      </c>
      <c r="F242" s="160" t="s">
        <v>387</v>
      </c>
      <c r="H242" s="161">
        <v>18.32</v>
      </c>
      <c r="I242" s="162"/>
      <c r="L242" s="157"/>
      <c r="M242" s="163"/>
      <c r="N242" s="164"/>
      <c r="O242" s="164"/>
      <c r="P242" s="164"/>
      <c r="Q242" s="164"/>
      <c r="R242" s="164"/>
      <c r="S242" s="164"/>
      <c r="T242" s="165"/>
      <c r="AT242" s="159" t="s">
        <v>146</v>
      </c>
      <c r="AU242" s="159" t="s">
        <v>83</v>
      </c>
      <c r="AV242" s="13" t="s">
        <v>83</v>
      </c>
      <c r="AW242" s="13" t="s">
        <v>33</v>
      </c>
      <c r="AX242" s="13" t="s">
        <v>81</v>
      </c>
      <c r="AY242" s="159" t="s">
        <v>127</v>
      </c>
    </row>
    <row r="243" spans="1:65" s="2" customFormat="1" ht="24">
      <c r="A243" s="31"/>
      <c r="B243" s="143"/>
      <c r="C243" s="144" t="s">
        <v>388</v>
      </c>
      <c r="D243" s="144" t="s">
        <v>129</v>
      </c>
      <c r="E243" s="145" t="s">
        <v>389</v>
      </c>
      <c r="F243" s="146" t="s">
        <v>390</v>
      </c>
      <c r="G243" s="147" t="s">
        <v>132</v>
      </c>
      <c r="H243" s="148">
        <v>13.505000000000001</v>
      </c>
      <c r="I243" s="149"/>
      <c r="J243" s="150">
        <f>ROUND(I243*H243,2)</f>
        <v>0</v>
      </c>
      <c r="K243" s="146" t="s">
        <v>133</v>
      </c>
      <c r="L243" s="32"/>
      <c r="M243" s="151" t="s">
        <v>1</v>
      </c>
      <c r="N243" s="152" t="s">
        <v>41</v>
      </c>
      <c r="O243" s="57"/>
      <c r="P243" s="153">
        <f>O243*H243</f>
        <v>0</v>
      </c>
      <c r="Q243" s="153">
        <v>0</v>
      </c>
      <c r="R243" s="153">
        <f>Q243*H243</f>
        <v>0</v>
      </c>
      <c r="S243" s="153">
        <v>7.0000000000000001E-3</v>
      </c>
      <c r="T243" s="154">
        <f>S243*H243</f>
        <v>9.4535000000000008E-2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55" t="s">
        <v>208</v>
      </c>
      <c r="AT243" s="155" t="s">
        <v>129</v>
      </c>
      <c r="AU243" s="155" t="s">
        <v>83</v>
      </c>
      <c r="AY243" s="16" t="s">
        <v>127</v>
      </c>
      <c r="BE243" s="156">
        <f>IF(N243="základní",J243,0)</f>
        <v>0</v>
      </c>
      <c r="BF243" s="156">
        <f>IF(N243="snížená",J243,0)</f>
        <v>0</v>
      </c>
      <c r="BG243" s="156">
        <f>IF(N243="zákl. přenesená",J243,0)</f>
        <v>0</v>
      </c>
      <c r="BH243" s="156">
        <f>IF(N243="sníž. přenesená",J243,0)</f>
        <v>0</v>
      </c>
      <c r="BI243" s="156">
        <f>IF(N243="nulová",J243,0)</f>
        <v>0</v>
      </c>
      <c r="BJ243" s="16" t="s">
        <v>81</v>
      </c>
      <c r="BK243" s="156">
        <f>ROUND(I243*H243,2)</f>
        <v>0</v>
      </c>
      <c r="BL243" s="16" t="s">
        <v>208</v>
      </c>
      <c r="BM243" s="155" t="s">
        <v>391</v>
      </c>
    </row>
    <row r="244" spans="1:65" s="13" customFormat="1" ht="11.25">
      <c r="B244" s="157"/>
      <c r="D244" s="158" t="s">
        <v>146</v>
      </c>
      <c r="E244" s="159" t="s">
        <v>1</v>
      </c>
      <c r="F244" s="160" t="s">
        <v>392</v>
      </c>
      <c r="H244" s="161">
        <v>13.505000000000001</v>
      </c>
      <c r="I244" s="162"/>
      <c r="L244" s="157"/>
      <c r="M244" s="163"/>
      <c r="N244" s="164"/>
      <c r="O244" s="164"/>
      <c r="P244" s="164"/>
      <c r="Q244" s="164"/>
      <c r="R244" s="164"/>
      <c r="S244" s="164"/>
      <c r="T244" s="165"/>
      <c r="AT244" s="159" t="s">
        <v>146</v>
      </c>
      <c r="AU244" s="159" t="s">
        <v>83</v>
      </c>
      <c r="AV244" s="13" t="s">
        <v>83</v>
      </c>
      <c r="AW244" s="13" t="s">
        <v>33</v>
      </c>
      <c r="AX244" s="13" t="s">
        <v>81</v>
      </c>
      <c r="AY244" s="159" t="s">
        <v>127</v>
      </c>
    </row>
    <row r="245" spans="1:65" s="2" customFormat="1" ht="24">
      <c r="A245" s="31"/>
      <c r="B245" s="143"/>
      <c r="C245" s="144" t="s">
        <v>393</v>
      </c>
      <c r="D245" s="144" t="s">
        <v>129</v>
      </c>
      <c r="E245" s="145" t="s">
        <v>394</v>
      </c>
      <c r="F245" s="146" t="s">
        <v>395</v>
      </c>
      <c r="G245" s="147" t="s">
        <v>222</v>
      </c>
      <c r="H245" s="148">
        <v>0.128</v>
      </c>
      <c r="I245" s="149"/>
      <c r="J245" s="150">
        <f>ROUND(I245*H245,2)</f>
        <v>0</v>
      </c>
      <c r="K245" s="146" t="s">
        <v>133</v>
      </c>
      <c r="L245" s="32"/>
      <c r="M245" s="151" t="s">
        <v>1</v>
      </c>
      <c r="N245" s="152" t="s">
        <v>41</v>
      </c>
      <c r="O245" s="57"/>
      <c r="P245" s="153">
        <f>O245*H245</f>
        <v>0</v>
      </c>
      <c r="Q245" s="153">
        <v>0</v>
      </c>
      <c r="R245" s="153">
        <f>Q245*H245</f>
        <v>0</v>
      </c>
      <c r="S245" s="153">
        <v>0</v>
      </c>
      <c r="T245" s="154">
        <f>S245*H245</f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55" t="s">
        <v>208</v>
      </c>
      <c r="AT245" s="155" t="s">
        <v>129</v>
      </c>
      <c r="AU245" s="155" t="s">
        <v>83</v>
      </c>
      <c r="AY245" s="16" t="s">
        <v>127</v>
      </c>
      <c r="BE245" s="156">
        <f>IF(N245="základní",J245,0)</f>
        <v>0</v>
      </c>
      <c r="BF245" s="156">
        <f>IF(N245="snížená",J245,0)</f>
        <v>0</v>
      </c>
      <c r="BG245" s="156">
        <f>IF(N245="zákl. přenesená",J245,0)</f>
        <v>0</v>
      </c>
      <c r="BH245" s="156">
        <f>IF(N245="sníž. přenesená",J245,0)</f>
        <v>0</v>
      </c>
      <c r="BI245" s="156">
        <f>IF(N245="nulová",J245,0)</f>
        <v>0</v>
      </c>
      <c r="BJ245" s="16" t="s">
        <v>81</v>
      </c>
      <c r="BK245" s="156">
        <f>ROUND(I245*H245,2)</f>
        <v>0</v>
      </c>
      <c r="BL245" s="16" t="s">
        <v>208</v>
      </c>
      <c r="BM245" s="155" t="s">
        <v>396</v>
      </c>
    </row>
    <row r="246" spans="1:65" s="12" customFormat="1" ht="25.9" customHeight="1">
      <c r="B246" s="130"/>
      <c r="D246" s="131" t="s">
        <v>75</v>
      </c>
      <c r="E246" s="132" t="s">
        <v>397</v>
      </c>
      <c r="F246" s="132" t="s">
        <v>398</v>
      </c>
      <c r="I246" s="133"/>
      <c r="J246" s="134">
        <f>BK246</f>
        <v>0</v>
      </c>
      <c r="L246" s="130"/>
      <c r="M246" s="135"/>
      <c r="N246" s="136"/>
      <c r="O246" s="136"/>
      <c r="P246" s="137">
        <f>P247+P249+P251</f>
        <v>0</v>
      </c>
      <c r="Q246" s="136"/>
      <c r="R246" s="137">
        <f>R247+R249+R251</f>
        <v>0</v>
      </c>
      <c r="S246" s="136"/>
      <c r="T246" s="138">
        <f>T247+T249+T251</f>
        <v>0</v>
      </c>
      <c r="AR246" s="131" t="s">
        <v>152</v>
      </c>
      <c r="AT246" s="139" t="s">
        <v>75</v>
      </c>
      <c r="AU246" s="139" t="s">
        <v>76</v>
      </c>
      <c r="AY246" s="131" t="s">
        <v>127</v>
      </c>
      <c r="BK246" s="140">
        <f>BK247+BK249+BK251</f>
        <v>0</v>
      </c>
    </row>
    <row r="247" spans="1:65" s="12" customFormat="1" ht="22.9" customHeight="1">
      <c r="B247" s="130"/>
      <c r="D247" s="131" t="s">
        <v>75</v>
      </c>
      <c r="E247" s="141" t="s">
        <v>399</v>
      </c>
      <c r="F247" s="141" t="s">
        <v>400</v>
      </c>
      <c r="I247" s="133"/>
      <c r="J247" s="142">
        <f>BK247</f>
        <v>0</v>
      </c>
      <c r="L247" s="130"/>
      <c r="M247" s="135"/>
      <c r="N247" s="136"/>
      <c r="O247" s="136"/>
      <c r="P247" s="137">
        <f>P248</f>
        <v>0</v>
      </c>
      <c r="Q247" s="136"/>
      <c r="R247" s="137">
        <f>R248</f>
        <v>0</v>
      </c>
      <c r="S247" s="136"/>
      <c r="T247" s="138">
        <f>T248</f>
        <v>0</v>
      </c>
      <c r="AR247" s="131" t="s">
        <v>152</v>
      </c>
      <c r="AT247" s="139" t="s">
        <v>75</v>
      </c>
      <c r="AU247" s="139" t="s">
        <v>81</v>
      </c>
      <c r="AY247" s="131" t="s">
        <v>127</v>
      </c>
      <c r="BK247" s="140">
        <f>BK248</f>
        <v>0</v>
      </c>
    </row>
    <row r="248" spans="1:65" s="2" customFormat="1" ht="16.5" customHeight="1">
      <c r="A248" s="31"/>
      <c r="B248" s="143"/>
      <c r="C248" s="144" t="s">
        <v>401</v>
      </c>
      <c r="D248" s="144" t="s">
        <v>129</v>
      </c>
      <c r="E248" s="145" t="s">
        <v>402</v>
      </c>
      <c r="F248" s="146" t="s">
        <v>400</v>
      </c>
      <c r="G248" s="147" t="s">
        <v>403</v>
      </c>
      <c r="H248" s="184"/>
      <c r="I248" s="149"/>
      <c r="J248" s="150">
        <f>ROUND(I248*H248,2)</f>
        <v>0</v>
      </c>
      <c r="K248" s="146" t="s">
        <v>133</v>
      </c>
      <c r="L248" s="32"/>
      <c r="M248" s="151" t="s">
        <v>1</v>
      </c>
      <c r="N248" s="152" t="s">
        <v>41</v>
      </c>
      <c r="O248" s="57"/>
      <c r="P248" s="153">
        <f>O248*H248</f>
        <v>0</v>
      </c>
      <c r="Q248" s="153">
        <v>0</v>
      </c>
      <c r="R248" s="153">
        <f>Q248*H248</f>
        <v>0</v>
      </c>
      <c r="S248" s="153">
        <v>0</v>
      </c>
      <c r="T248" s="154">
        <f>S248*H248</f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155" t="s">
        <v>404</v>
      </c>
      <c r="AT248" s="155" t="s">
        <v>129</v>
      </c>
      <c r="AU248" s="155" t="s">
        <v>83</v>
      </c>
      <c r="AY248" s="16" t="s">
        <v>127</v>
      </c>
      <c r="BE248" s="156">
        <f>IF(N248="základní",J248,0)</f>
        <v>0</v>
      </c>
      <c r="BF248" s="156">
        <f>IF(N248="snížená",J248,0)</f>
        <v>0</v>
      </c>
      <c r="BG248" s="156">
        <f>IF(N248="zákl. přenesená",J248,0)</f>
        <v>0</v>
      </c>
      <c r="BH248" s="156">
        <f>IF(N248="sníž. přenesená",J248,0)</f>
        <v>0</v>
      </c>
      <c r="BI248" s="156">
        <f>IF(N248="nulová",J248,0)</f>
        <v>0</v>
      </c>
      <c r="BJ248" s="16" t="s">
        <v>81</v>
      </c>
      <c r="BK248" s="156">
        <f>ROUND(I248*H248,2)</f>
        <v>0</v>
      </c>
      <c r="BL248" s="16" t="s">
        <v>404</v>
      </c>
      <c r="BM248" s="155" t="s">
        <v>405</v>
      </c>
    </row>
    <row r="249" spans="1:65" s="12" customFormat="1" ht="22.9" customHeight="1">
      <c r="B249" s="130"/>
      <c r="D249" s="131" t="s">
        <v>75</v>
      </c>
      <c r="E249" s="141" t="s">
        <v>406</v>
      </c>
      <c r="F249" s="141" t="s">
        <v>407</v>
      </c>
      <c r="I249" s="133"/>
      <c r="J249" s="142">
        <f>BK249</f>
        <v>0</v>
      </c>
      <c r="L249" s="130"/>
      <c r="M249" s="135"/>
      <c r="N249" s="136"/>
      <c r="O249" s="136"/>
      <c r="P249" s="137">
        <f>P250</f>
        <v>0</v>
      </c>
      <c r="Q249" s="136"/>
      <c r="R249" s="137">
        <f>R250</f>
        <v>0</v>
      </c>
      <c r="S249" s="136"/>
      <c r="T249" s="138">
        <f>T250</f>
        <v>0</v>
      </c>
      <c r="AR249" s="131" t="s">
        <v>152</v>
      </c>
      <c r="AT249" s="139" t="s">
        <v>75</v>
      </c>
      <c r="AU249" s="139" t="s">
        <v>81</v>
      </c>
      <c r="AY249" s="131" t="s">
        <v>127</v>
      </c>
      <c r="BK249" s="140">
        <f>BK250</f>
        <v>0</v>
      </c>
    </row>
    <row r="250" spans="1:65" s="2" customFormat="1" ht="24">
      <c r="A250" s="31"/>
      <c r="B250" s="143"/>
      <c r="C250" s="144" t="s">
        <v>408</v>
      </c>
      <c r="D250" s="144" t="s">
        <v>129</v>
      </c>
      <c r="E250" s="145" t="s">
        <v>409</v>
      </c>
      <c r="F250" s="146" t="s">
        <v>410</v>
      </c>
      <c r="G250" s="147" t="s">
        <v>403</v>
      </c>
      <c r="H250" s="184"/>
      <c r="I250" s="149"/>
      <c r="J250" s="150">
        <f>ROUND(I250*H250,2)</f>
        <v>0</v>
      </c>
      <c r="K250" s="146" t="s">
        <v>133</v>
      </c>
      <c r="L250" s="32"/>
      <c r="M250" s="151" t="s">
        <v>1</v>
      </c>
      <c r="N250" s="152" t="s">
        <v>41</v>
      </c>
      <c r="O250" s="57"/>
      <c r="P250" s="153">
        <f>O250*H250</f>
        <v>0</v>
      </c>
      <c r="Q250" s="153">
        <v>0</v>
      </c>
      <c r="R250" s="153">
        <f>Q250*H250</f>
        <v>0</v>
      </c>
      <c r="S250" s="153">
        <v>0</v>
      </c>
      <c r="T250" s="154">
        <f>S250*H250</f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155" t="s">
        <v>404</v>
      </c>
      <c r="AT250" s="155" t="s">
        <v>129</v>
      </c>
      <c r="AU250" s="155" t="s">
        <v>83</v>
      </c>
      <c r="AY250" s="16" t="s">
        <v>127</v>
      </c>
      <c r="BE250" s="156">
        <f>IF(N250="základní",J250,0)</f>
        <v>0</v>
      </c>
      <c r="BF250" s="156">
        <f>IF(N250="snížená",J250,0)</f>
        <v>0</v>
      </c>
      <c r="BG250" s="156">
        <f>IF(N250="zákl. přenesená",J250,0)</f>
        <v>0</v>
      </c>
      <c r="BH250" s="156">
        <f>IF(N250="sníž. přenesená",J250,0)</f>
        <v>0</v>
      </c>
      <c r="BI250" s="156">
        <f>IF(N250="nulová",J250,0)</f>
        <v>0</v>
      </c>
      <c r="BJ250" s="16" t="s">
        <v>81</v>
      </c>
      <c r="BK250" s="156">
        <f>ROUND(I250*H250,2)</f>
        <v>0</v>
      </c>
      <c r="BL250" s="16" t="s">
        <v>404</v>
      </c>
      <c r="BM250" s="155" t="s">
        <v>411</v>
      </c>
    </row>
    <row r="251" spans="1:65" s="12" customFormat="1" ht="22.9" customHeight="1">
      <c r="B251" s="130"/>
      <c r="D251" s="131" t="s">
        <v>75</v>
      </c>
      <c r="E251" s="141" t="s">
        <v>412</v>
      </c>
      <c r="F251" s="141" t="s">
        <v>413</v>
      </c>
      <c r="I251" s="133"/>
      <c r="J251" s="142">
        <f>BK251</f>
        <v>0</v>
      </c>
      <c r="L251" s="130"/>
      <c r="M251" s="135"/>
      <c r="N251" s="136"/>
      <c r="O251" s="136"/>
      <c r="P251" s="137">
        <f>P252</f>
        <v>0</v>
      </c>
      <c r="Q251" s="136"/>
      <c r="R251" s="137">
        <f>R252</f>
        <v>0</v>
      </c>
      <c r="S251" s="136"/>
      <c r="T251" s="138">
        <f>T252</f>
        <v>0</v>
      </c>
      <c r="AR251" s="131" t="s">
        <v>152</v>
      </c>
      <c r="AT251" s="139" t="s">
        <v>75</v>
      </c>
      <c r="AU251" s="139" t="s">
        <v>81</v>
      </c>
      <c r="AY251" s="131" t="s">
        <v>127</v>
      </c>
      <c r="BK251" s="140">
        <f>BK252</f>
        <v>0</v>
      </c>
    </row>
    <row r="252" spans="1:65" s="2" customFormat="1" ht="16.5" customHeight="1">
      <c r="A252" s="31"/>
      <c r="B252" s="143"/>
      <c r="C252" s="144" t="s">
        <v>414</v>
      </c>
      <c r="D252" s="144" t="s">
        <v>129</v>
      </c>
      <c r="E252" s="145" t="s">
        <v>415</v>
      </c>
      <c r="F252" s="146" t="s">
        <v>416</v>
      </c>
      <c r="G252" s="147" t="s">
        <v>403</v>
      </c>
      <c r="H252" s="184"/>
      <c r="I252" s="149"/>
      <c r="J252" s="150">
        <f>ROUND(I252*H252,2)</f>
        <v>0</v>
      </c>
      <c r="K252" s="146" t="s">
        <v>133</v>
      </c>
      <c r="L252" s="32"/>
      <c r="M252" s="185" t="s">
        <v>1</v>
      </c>
      <c r="N252" s="186" t="s">
        <v>41</v>
      </c>
      <c r="O252" s="187"/>
      <c r="P252" s="188">
        <f>O252*H252</f>
        <v>0</v>
      </c>
      <c r="Q252" s="188">
        <v>0</v>
      </c>
      <c r="R252" s="188">
        <f>Q252*H252</f>
        <v>0</v>
      </c>
      <c r="S252" s="188">
        <v>0</v>
      </c>
      <c r="T252" s="189">
        <f>S252*H252</f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155" t="s">
        <v>404</v>
      </c>
      <c r="AT252" s="155" t="s">
        <v>129</v>
      </c>
      <c r="AU252" s="155" t="s">
        <v>83</v>
      </c>
      <c r="AY252" s="16" t="s">
        <v>127</v>
      </c>
      <c r="BE252" s="156">
        <f>IF(N252="základní",J252,0)</f>
        <v>0</v>
      </c>
      <c r="BF252" s="156">
        <f>IF(N252="snížená",J252,0)</f>
        <v>0</v>
      </c>
      <c r="BG252" s="156">
        <f>IF(N252="zákl. přenesená",J252,0)</f>
        <v>0</v>
      </c>
      <c r="BH252" s="156">
        <f>IF(N252="sníž. přenesená",J252,0)</f>
        <v>0</v>
      </c>
      <c r="BI252" s="156">
        <f>IF(N252="nulová",J252,0)</f>
        <v>0</v>
      </c>
      <c r="BJ252" s="16" t="s">
        <v>81</v>
      </c>
      <c r="BK252" s="156">
        <f>ROUND(I252*H252,2)</f>
        <v>0</v>
      </c>
      <c r="BL252" s="16" t="s">
        <v>404</v>
      </c>
      <c r="BM252" s="155" t="s">
        <v>417</v>
      </c>
    </row>
    <row r="253" spans="1:65" s="2" customFormat="1" ht="6.95" customHeight="1">
      <c r="A253" s="31"/>
      <c r="B253" s="46"/>
      <c r="C253" s="47"/>
      <c r="D253" s="47"/>
      <c r="E253" s="47"/>
      <c r="F253" s="47"/>
      <c r="G253" s="47"/>
      <c r="H253" s="47"/>
      <c r="I253" s="47"/>
      <c r="J253" s="47"/>
      <c r="K253" s="47"/>
      <c r="L253" s="32"/>
      <c r="M253" s="31"/>
      <c r="O253" s="31"/>
      <c r="P253" s="31"/>
      <c r="Q253" s="31"/>
      <c r="R253" s="31"/>
      <c r="S253" s="31"/>
      <c r="T253" s="31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</row>
  </sheetData>
  <autoFilter ref="C136:K252" xr:uid="{00000000-0009-0000-0000-000001000000}"/>
  <mergeCells count="12">
    <mergeCell ref="E129:H129"/>
    <mergeCell ref="L2:V2"/>
    <mergeCell ref="E85:H85"/>
    <mergeCell ref="E87:H87"/>
    <mergeCell ref="E89:H89"/>
    <mergeCell ref="E125:H125"/>
    <mergeCell ref="E127:H12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21012 - PROVIZORNÍ ZAJIŠT...</vt:lpstr>
      <vt:lpstr>'21012 - PROVIZORNÍ ZAJIŠT...'!Názvy_tisku</vt:lpstr>
      <vt:lpstr>'Rekapitulace stavby'!Názvy_tisku</vt:lpstr>
      <vt:lpstr>'21012 - PROVIZORNÍ ZAJIŠT...'!Oblast_tisku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ALENA-PC\alena</dc:creator>
  <cp:lastModifiedBy>Kadleček</cp:lastModifiedBy>
  <dcterms:created xsi:type="dcterms:W3CDTF">2021-05-20T10:08:36Z</dcterms:created>
  <dcterms:modified xsi:type="dcterms:W3CDTF">2021-05-24T07:27:24Z</dcterms:modified>
</cp:coreProperties>
</file>